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claub\Desktop\"/>
    </mc:Choice>
  </mc:AlternateContent>
  <xr:revisionPtr revIDLastSave="0" documentId="8_{F6D204E5-305D-43AA-957B-FDFB93FD40C1}" xr6:coauthVersionLast="47" xr6:coauthVersionMax="47" xr10:uidLastSave="{00000000-0000-0000-0000-000000000000}"/>
  <bookViews>
    <workbookView xWindow="3585" yWindow="1080" windowWidth="21600" windowHeight="13530" tabRatio="590" xr2:uid="{8D059FB8-8F22-4A15-883C-330EBB7AFE52}"/>
  </bookViews>
  <sheets>
    <sheet name="RA Matrix Template" sheetId="1" r:id="rId1"/>
    <sheet name="Table 1 Cont Conc" sheetId="2" state="hidden" r:id="rId2"/>
    <sheet name="Table 2 Path Conc" sheetId="3" state="hidden" r:id="rId3"/>
    <sheet name="Table 3 Matrix Required" sheetId="4" state="hidden" r:id="rId4"/>
    <sheet name="Tabe 4 Biosolid Uses" sheetId="5" state="hidden" r:id="rId5"/>
    <sheet name="Table 5" sheetId="6" state="hidden" r:id="rId6"/>
    <sheet name="Table 6" sheetId="7" state="hidden" r:id="rId7"/>
    <sheet name="Table 7" sheetId="8" state="hidden" r:id="rId8"/>
    <sheet name="Application Rates" sheetId="10" state="hidden" r:id="rId9"/>
    <sheet name="Max Permitted Zn (Table 15)" sheetId="13" state="hidden" r:id="rId10"/>
    <sheet name="Max Permitted CdConc (Table 16)" sheetId="11" state="hidden" r:id="rId11"/>
    <sheet name="Cu and Zn Ambient (Table 17)" sheetId="12" state="hidden" r:id="rId12"/>
  </sheets>
  <definedNames>
    <definedName name="_ftn1" localSheetId="2">'Table 2 Path Conc'!$B$13</definedName>
    <definedName name="_ftn2" localSheetId="5">'Table 5'!$B$19</definedName>
    <definedName name="_ftnref1" localSheetId="2">'Table 2 Path Conc'!$B$10</definedName>
    <definedName name="_ftnref2" localSheetId="5">'Table 5'!$C$7</definedName>
    <definedName name="_Ref160459519" localSheetId="2">'Table 2 Path Conc'!#REF!</definedName>
    <definedName name="_Ref160459534" localSheetId="2">'Table 2 Path Conc'!$B$2</definedName>
    <definedName name="_Ref160460214" localSheetId="3">'Table 3 Matrix Required'!$B$2</definedName>
    <definedName name="_Ref160460841" localSheetId="4">'Tabe 4 Biosolid Uses'!$B$2</definedName>
    <definedName name="_Ref161672481" localSheetId="7">'Table 7'!$B$2</definedName>
    <definedName name="_Ref161673107" localSheetId="5">'Table 5'!$B$2</definedName>
    <definedName name="_Ref161673372" localSheetId="6">'Table 6'!$B$2</definedName>
    <definedName name="_xlnm.Print_Area" localSheetId="0">'RA Matrix Template'!$A$1:$N$219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0" i="1" l="1"/>
  <c r="P50" i="1"/>
  <c r="P48" i="1"/>
  <c r="H54" i="1"/>
  <c r="R54" i="1" s="1"/>
  <c r="Q54" i="1"/>
  <c r="P54" i="1"/>
  <c r="R53" i="1"/>
  <c r="Q53" i="1"/>
  <c r="P53" i="1"/>
  <c r="D160" i="1"/>
  <c r="J154" i="1"/>
  <c r="J158" i="1"/>
  <c r="J156" i="1"/>
  <c r="J170" i="1"/>
  <c r="J134" i="1"/>
  <c r="J132" i="1"/>
  <c r="J130" i="1"/>
  <c r="J128" i="1"/>
  <c r="J126" i="1"/>
  <c r="J146" i="1"/>
  <c r="J162" i="1"/>
  <c r="J152" i="1"/>
  <c r="J150" i="1"/>
  <c r="J148" i="1"/>
  <c r="J142" i="1"/>
  <c r="J140" i="1"/>
  <c r="J138" i="1"/>
  <c r="J136" i="1"/>
  <c r="B83" i="1"/>
  <c r="Q239" i="1"/>
  <c r="P239" i="1"/>
  <c r="Q238" i="1"/>
  <c r="P238" i="1"/>
  <c r="Q237" i="1"/>
  <c r="P237" i="1"/>
  <c r="Q236" i="1"/>
  <c r="P236" i="1"/>
  <c r="Q235" i="1"/>
  <c r="P235" i="1"/>
  <c r="Q234" i="1"/>
  <c r="P234" i="1"/>
  <c r="Q233" i="1"/>
  <c r="P233" i="1"/>
  <c r="Q232" i="1"/>
  <c r="P232" i="1"/>
  <c r="Q231" i="1"/>
  <c r="P231" i="1"/>
  <c r="Q230" i="1"/>
  <c r="P230" i="1"/>
  <c r="Q229" i="1"/>
  <c r="P229" i="1"/>
  <c r="Q228" i="1"/>
  <c r="P228" i="1"/>
  <c r="Q227" i="1"/>
  <c r="P227" i="1"/>
  <c r="P49" i="1"/>
  <c r="Q49" i="1"/>
  <c r="P51" i="1"/>
  <c r="Q51" i="1"/>
  <c r="R51" i="1"/>
  <c r="Q74" i="1"/>
  <c r="P74" i="1"/>
  <c r="R73" i="1"/>
  <c r="Q73" i="1"/>
  <c r="P73" i="1"/>
  <c r="Q72" i="1"/>
  <c r="P72" i="1"/>
  <c r="R71" i="1"/>
  <c r="Q71" i="1"/>
  <c r="P71" i="1"/>
  <c r="Q70" i="1"/>
  <c r="P70" i="1"/>
  <c r="R69" i="1"/>
  <c r="Q69" i="1"/>
  <c r="P69" i="1"/>
  <c r="Q68" i="1"/>
  <c r="P68" i="1"/>
  <c r="R67" i="1"/>
  <c r="Q67" i="1"/>
  <c r="P67" i="1"/>
  <c r="Q66" i="1"/>
  <c r="P66" i="1"/>
  <c r="Q64" i="1"/>
  <c r="P64" i="1"/>
  <c r="R63" i="1"/>
  <c r="Q63" i="1"/>
  <c r="P63" i="1"/>
  <c r="Q62" i="1"/>
  <c r="P62" i="1"/>
  <c r="R61" i="1"/>
  <c r="Q61" i="1"/>
  <c r="P61" i="1"/>
  <c r="Q60" i="1"/>
  <c r="P60" i="1"/>
  <c r="R59" i="1"/>
  <c r="Q59" i="1"/>
  <c r="P59" i="1"/>
  <c r="Q58" i="1"/>
  <c r="P58" i="1"/>
  <c r="R57" i="1"/>
  <c r="Q57" i="1"/>
  <c r="P57" i="1"/>
  <c r="Q56" i="1"/>
  <c r="P56" i="1"/>
  <c r="R55" i="1"/>
  <c r="Q55" i="1"/>
  <c r="P55" i="1"/>
  <c r="Q52" i="1"/>
  <c r="P52" i="1"/>
  <c r="Q48" i="1"/>
  <c r="H70" i="1"/>
  <c r="R70" i="1" s="1"/>
  <c r="H68" i="1"/>
  <c r="R68" i="1" s="1"/>
  <c r="J54" i="1" l="1"/>
  <c r="R237" i="1"/>
  <c r="R236" i="1"/>
  <c r="F176" i="1" l="1"/>
  <c r="H177" i="1"/>
  <c r="J122" i="1"/>
  <c r="L122" i="1" s="1"/>
  <c r="H122" i="1"/>
  <c r="H38" i="10"/>
  <c r="K29" i="10"/>
  <c r="J30" i="1" l="1"/>
  <c r="J70" i="1"/>
  <c r="J44" i="1"/>
  <c r="J42" i="1"/>
  <c r="J40" i="1"/>
  <c r="J38" i="1"/>
  <c r="J36" i="1"/>
  <c r="J34" i="1"/>
  <c r="J68" i="1"/>
  <c r="H72" i="1"/>
  <c r="R238" i="1" s="1"/>
  <c r="H74" i="1"/>
  <c r="J74" i="1" s="1"/>
  <c r="H66" i="1"/>
  <c r="R235" i="1" s="1"/>
  <c r="H64" i="1"/>
  <c r="R234" i="1" s="1"/>
  <c r="H62" i="1"/>
  <c r="R233" i="1" s="1"/>
  <c r="H60" i="1"/>
  <c r="H58" i="1"/>
  <c r="H56" i="1"/>
  <c r="R230" i="1" s="1"/>
  <c r="H52" i="1"/>
  <c r="R229" i="1" s="1"/>
  <c r="H50" i="1"/>
  <c r="R50" i="1" s="1"/>
  <c r="H48" i="1"/>
  <c r="R227" i="1" s="1"/>
  <c r="J18" i="1"/>
  <c r="J16" i="1"/>
  <c r="J14" i="1"/>
  <c r="J10" i="1"/>
  <c r="J8" i="1"/>
  <c r="J6" i="1"/>
  <c r="J4" i="1"/>
  <c r="L103" i="1"/>
  <c r="L105" i="1"/>
  <c r="L113" i="1"/>
  <c r="H12" i="10"/>
  <c r="S100" i="10" s="1"/>
  <c r="T100" i="10" s="1"/>
  <c r="K26" i="10" s="1"/>
  <c r="H8" i="10"/>
  <c r="Y72" i="10" s="1"/>
  <c r="Z72" i="10" s="1"/>
  <c r="AA72" i="10" s="1"/>
  <c r="AB72" i="10" s="1" a="1"/>
  <c r="AB72" i="10" s="1"/>
  <c r="H6" i="10"/>
  <c r="AE81" i="10" s="1"/>
  <c r="AF81" i="10" s="1"/>
  <c r="H2" i="11"/>
  <c r="K2" i="11"/>
  <c r="U67" i="13"/>
  <c r="U66" i="13"/>
  <c r="G7" i="13"/>
  <c r="W76" i="13"/>
  <c r="X76" i="13"/>
  <c r="X75" i="13"/>
  <c r="W81" i="13"/>
  <c r="W80" i="13"/>
  <c r="W78" i="13"/>
  <c r="W79" i="13"/>
  <c r="W77" i="13"/>
  <c r="W75" i="13"/>
  <c r="W74" i="13"/>
  <c r="X81" i="13"/>
  <c r="X80" i="13"/>
  <c r="X79" i="13"/>
  <c r="X78" i="13"/>
  <c r="X77" i="13"/>
  <c r="X74" i="13"/>
  <c r="B7" i="13"/>
  <c r="K7" i="13"/>
  <c r="DB57" i="13"/>
  <c r="DA57" i="13"/>
  <c r="CZ57" i="13"/>
  <c r="CY57" i="13"/>
  <c r="CX57" i="13"/>
  <c r="CW57" i="13"/>
  <c r="CV57" i="13"/>
  <c r="CU57" i="13"/>
  <c r="CT57" i="13"/>
  <c r="CS57" i="13"/>
  <c r="CR57" i="13"/>
  <c r="CQ57" i="13"/>
  <c r="CP57" i="13"/>
  <c r="CO57" i="13"/>
  <c r="CN57" i="13"/>
  <c r="CM57" i="13"/>
  <c r="CL57" i="13"/>
  <c r="CK57" i="13"/>
  <c r="CJ57" i="13"/>
  <c r="CI57" i="13"/>
  <c r="CH57" i="13"/>
  <c r="CG57" i="13"/>
  <c r="CF57" i="13"/>
  <c r="CE57" i="13"/>
  <c r="CD57" i="13"/>
  <c r="CC57" i="13"/>
  <c r="CB57" i="13"/>
  <c r="CA57" i="13"/>
  <c r="BZ57" i="13"/>
  <c r="BY57" i="13"/>
  <c r="BX57" i="13"/>
  <c r="BW57" i="13"/>
  <c r="BV57" i="13"/>
  <c r="BU57" i="13"/>
  <c r="BT57" i="13"/>
  <c r="BS57" i="13"/>
  <c r="BR57" i="13"/>
  <c r="BQ57" i="13"/>
  <c r="BP57" i="13"/>
  <c r="BO57" i="13"/>
  <c r="BN57" i="13"/>
  <c r="BM57" i="13"/>
  <c r="BL57" i="13"/>
  <c r="BK57" i="13"/>
  <c r="BJ57" i="13"/>
  <c r="BI57" i="13"/>
  <c r="BH57" i="13"/>
  <c r="BG57" i="13"/>
  <c r="BF57" i="13"/>
  <c r="BE57" i="13"/>
  <c r="BD57" i="13"/>
  <c r="BC57" i="13"/>
  <c r="BB57" i="13"/>
  <c r="BA57" i="13"/>
  <c r="AZ57" i="13"/>
  <c r="AY57" i="13"/>
  <c r="AX57" i="13"/>
  <c r="AW57" i="13"/>
  <c r="AV57" i="13"/>
  <c r="AU57" i="13"/>
  <c r="AT57" i="13"/>
  <c r="AS57" i="13"/>
  <c r="AR57" i="13"/>
  <c r="AQ57" i="13"/>
  <c r="AP57" i="13"/>
  <c r="AO57" i="13"/>
  <c r="AN57" i="13"/>
  <c r="AM57" i="13"/>
  <c r="AL57" i="13"/>
  <c r="AK57" i="13"/>
  <c r="AJ57" i="13"/>
  <c r="AI57" i="13"/>
  <c r="AH57" i="13"/>
  <c r="AG57" i="13"/>
  <c r="AF57" i="13"/>
  <c r="AE57" i="13"/>
  <c r="AD57" i="13"/>
  <c r="AC57" i="13"/>
  <c r="AB57" i="13"/>
  <c r="AA57" i="13"/>
  <c r="Z57" i="13"/>
  <c r="Y57" i="13"/>
  <c r="X57" i="13"/>
  <c r="W57" i="13"/>
  <c r="V57" i="13"/>
  <c r="U57" i="13"/>
  <c r="T57" i="13"/>
  <c r="S57" i="13"/>
  <c r="R57" i="13"/>
  <c r="Q57" i="13"/>
  <c r="P57" i="13"/>
  <c r="O57" i="13"/>
  <c r="N57" i="13"/>
  <c r="M57" i="13"/>
  <c r="L57" i="13"/>
  <c r="K57" i="13"/>
  <c r="J57" i="13"/>
  <c r="I57" i="13"/>
  <c r="H57" i="13"/>
  <c r="G57" i="13"/>
  <c r="DB56" i="13"/>
  <c r="DA56" i="13"/>
  <c r="CZ56" i="13"/>
  <c r="CY56" i="13"/>
  <c r="CX56" i="13"/>
  <c r="CW56" i="13"/>
  <c r="CV56" i="13"/>
  <c r="CU56" i="13"/>
  <c r="CT56" i="13"/>
  <c r="CS56" i="13"/>
  <c r="CR56" i="13"/>
  <c r="CQ56" i="13"/>
  <c r="CP56" i="13"/>
  <c r="CO56" i="13"/>
  <c r="CN56" i="13"/>
  <c r="CM56" i="13"/>
  <c r="CL56" i="13"/>
  <c r="CK56" i="13"/>
  <c r="CJ56" i="13"/>
  <c r="CI56" i="13"/>
  <c r="CH56" i="13"/>
  <c r="CG56" i="13"/>
  <c r="CF56" i="13"/>
  <c r="CE56" i="13"/>
  <c r="CD56" i="13"/>
  <c r="CC56" i="13"/>
  <c r="CB56" i="13"/>
  <c r="CA56" i="13"/>
  <c r="BZ56" i="13"/>
  <c r="BY56" i="13"/>
  <c r="BX56" i="13"/>
  <c r="BW56" i="13"/>
  <c r="BV56" i="13"/>
  <c r="BU56" i="13"/>
  <c r="BT56" i="13"/>
  <c r="BS56" i="13"/>
  <c r="BR56" i="13"/>
  <c r="BQ56" i="13"/>
  <c r="BP56" i="13"/>
  <c r="BO56" i="13"/>
  <c r="BN56" i="13"/>
  <c r="BM56" i="13"/>
  <c r="BL56" i="13"/>
  <c r="BK56" i="13"/>
  <c r="BJ56" i="13"/>
  <c r="BI56" i="13"/>
  <c r="BH56" i="13"/>
  <c r="BG56" i="13"/>
  <c r="BF56" i="13"/>
  <c r="BE56" i="13"/>
  <c r="BD56" i="13"/>
  <c r="BC56" i="13"/>
  <c r="BB56" i="13"/>
  <c r="BA56" i="13"/>
  <c r="AZ56" i="13"/>
  <c r="AY56" i="13"/>
  <c r="AX56" i="13"/>
  <c r="AW56" i="13"/>
  <c r="AV56" i="13"/>
  <c r="AU56" i="13"/>
  <c r="AT56" i="13"/>
  <c r="AS56" i="13"/>
  <c r="AR56" i="13"/>
  <c r="AQ56" i="13"/>
  <c r="AP56" i="13"/>
  <c r="AO56" i="13"/>
  <c r="AN56" i="13"/>
  <c r="AM56" i="13"/>
  <c r="AL56" i="13"/>
  <c r="AK56" i="13"/>
  <c r="AJ56" i="13"/>
  <c r="AI56" i="13"/>
  <c r="AH56" i="13"/>
  <c r="AG56" i="13"/>
  <c r="AF56" i="13"/>
  <c r="AE56" i="13"/>
  <c r="AD56" i="13"/>
  <c r="AC56" i="13"/>
  <c r="AB56" i="13"/>
  <c r="AA56" i="13"/>
  <c r="Z56" i="13"/>
  <c r="Y56" i="13"/>
  <c r="X56" i="13"/>
  <c r="W56" i="13"/>
  <c r="V56" i="13"/>
  <c r="U56" i="13"/>
  <c r="T56" i="13"/>
  <c r="S56" i="13"/>
  <c r="R56" i="13"/>
  <c r="Q56" i="13"/>
  <c r="P56" i="13"/>
  <c r="O56" i="13"/>
  <c r="N56" i="13"/>
  <c r="M56" i="13"/>
  <c r="L56" i="13"/>
  <c r="K56" i="13"/>
  <c r="J56" i="13"/>
  <c r="I56" i="13"/>
  <c r="H56" i="13"/>
  <c r="G56" i="13"/>
  <c r="DB55" i="13"/>
  <c r="DA55" i="13"/>
  <c r="CZ55" i="13"/>
  <c r="CY55" i="13"/>
  <c r="CX55" i="13"/>
  <c r="CW55" i="13"/>
  <c r="CV55" i="13"/>
  <c r="CU55" i="13"/>
  <c r="CT55" i="13"/>
  <c r="CS55" i="13"/>
  <c r="CR55" i="13"/>
  <c r="CQ55" i="13"/>
  <c r="CP55" i="13"/>
  <c r="CO55" i="13"/>
  <c r="CN55" i="13"/>
  <c r="CM55" i="13"/>
  <c r="CL55" i="13"/>
  <c r="CK55" i="13"/>
  <c r="CJ55" i="13"/>
  <c r="CI55" i="13"/>
  <c r="CH55" i="13"/>
  <c r="CG55" i="13"/>
  <c r="CF55" i="13"/>
  <c r="CE55" i="13"/>
  <c r="CD55" i="13"/>
  <c r="CC55" i="13"/>
  <c r="CB55" i="13"/>
  <c r="CA55" i="13"/>
  <c r="BZ55" i="13"/>
  <c r="BY55" i="13"/>
  <c r="BX55" i="13"/>
  <c r="BW55" i="13"/>
  <c r="BV55" i="13"/>
  <c r="BU55" i="13"/>
  <c r="BT55" i="13"/>
  <c r="BS55" i="13"/>
  <c r="BR55" i="13"/>
  <c r="BQ55" i="13"/>
  <c r="BP55" i="13"/>
  <c r="BO55" i="13"/>
  <c r="BN55" i="13"/>
  <c r="BM55" i="13"/>
  <c r="BL55" i="13"/>
  <c r="BK55" i="13"/>
  <c r="BJ55" i="13"/>
  <c r="BI55" i="13"/>
  <c r="BH55" i="13"/>
  <c r="BG55" i="13"/>
  <c r="BF55" i="13"/>
  <c r="BE55" i="13"/>
  <c r="BD55" i="13"/>
  <c r="BC55" i="13"/>
  <c r="BB55" i="13"/>
  <c r="BA55" i="13"/>
  <c r="AZ55" i="13"/>
  <c r="AY55" i="13"/>
  <c r="AX55" i="13"/>
  <c r="AW55" i="13"/>
  <c r="AV55" i="13"/>
  <c r="AU55" i="13"/>
  <c r="AT55" i="13"/>
  <c r="AS55" i="13"/>
  <c r="AR55" i="13"/>
  <c r="AQ55" i="13"/>
  <c r="AP55" i="13"/>
  <c r="AO55" i="13"/>
  <c r="AN55" i="13"/>
  <c r="AM55" i="13"/>
  <c r="AL55" i="13"/>
  <c r="AK55" i="13"/>
  <c r="AJ55" i="13"/>
  <c r="AI55" i="13"/>
  <c r="AH55" i="13"/>
  <c r="AG55" i="13"/>
  <c r="AF55" i="13"/>
  <c r="AE55" i="13"/>
  <c r="AD55" i="13"/>
  <c r="AC55" i="13"/>
  <c r="AB55" i="13"/>
  <c r="AA55" i="13"/>
  <c r="Z55" i="13"/>
  <c r="Y55" i="13"/>
  <c r="X55" i="13"/>
  <c r="W55" i="13"/>
  <c r="V55" i="13"/>
  <c r="U55" i="13"/>
  <c r="T55" i="13"/>
  <c r="S55" i="13"/>
  <c r="R55" i="13"/>
  <c r="Q55" i="13"/>
  <c r="P55" i="13"/>
  <c r="O55" i="13"/>
  <c r="N55" i="13"/>
  <c r="M55" i="13"/>
  <c r="L55" i="13"/>
  <c r="K55" i="13"/>
  <c r="J55" i="13"/>
  <c r="I55" i="13"/>
  <c r="H55" i="13"/>
  <c r="G55" i="13"/>
  <c r="DB54" i="13"/>
  <c r="DA54" i="13"/>
  <c r="CZ54" i="13"/>
  <c r="CY54" i="13"/>
  <c r="CX54" i="13"/>
  <c r="CW54" i="13"/>
  <c r="CV54" i="13"/>
  <c r="CU54" i="13"/>
  <c r="CT54" i="13"/>
  <c r="CS54" i="13"/>
  <c r="CR54" i="13"/>
  <c r="CQ54" i="13"/>
  <c r="CP54" i="13"/>
  <c r="CO54" i="13"/>
  <c r="CN54" i="13"/>
  <c r="CM54" i="13"/>
  <c r="CL54" i="13"/>
  <c r="CK54" i="13"/>
  <c r="CJ54" i="13"/>
  <c r="CI54" i="13"/>
  <c r="CH54" i="13"/>
  <c r="CG54" i="13"/>
  <c r="CF54" i="13"/>
  <c r="CE54" i="13"/>
  <c r="CD54" i="13"/>
  <c r="CC54" i="13"/>
  <c r="CB54" i="13"/>
  <c r="CA54" i="13"/>
  <c r="BZ54" i="13"/>
  <c r="BY54" i="13"/>
  <c r="BX54" i="13"/>
  <c r="BW54" i="13"/>
  <c r="BV54" i="13"/>
  <c r="BU54" i="13"/>
  <c r="BT54" i="13"/>
  <c r="BS54" i="13"/>
  <c r="BR54" i="13"/>
  <c r="BQ54" i="13"/>
  <c r="BP54" i="13"/>
  <c r="BO54" i="13"/>
  <c r="BN54" i="13"/>
  <c r="BM54" i="13"/>
  <c r="BL54" i="13"/>
  <c r="BK54" i="13"/>
  <c r="BJ54" i="13"/>
  <c r="BI54" i="13"/>
  <c r="BH54" i="13"/>
  <c r="BG54" i="13"/>
  <c r="BF54" i="13"/>
  <c r="BE54" i="13"/>
  <c r="BD54" i="13"/>
  <c r="BC54" i="13"/>
  <c r="BB54" i="13"/>
  <c r="BA54" i="13"/>
  <c r="AZ54" i="13"/>
  <c r="AY54" i="13"/>
  <c r="AX54" i="13"/>
  <c r="AW54" i="13"/>
  <c r="AV54" i="13"/>
  <c r="AU54" i="13"/>
  <c r="AT54" i="13"/>
  <c r="AS54" i="13"/>
  <c r="AR54" i="13"/>
  <c r="AQ54" i="13"/>
  <c r="AP54" i="13"/>
  <c r="AO54" i="13"/>
  <c r="AN54" i="13"/>
  <c r="AM54" i="13"/>
  <c r="AL54" i="13"/>
  <c r="AK54" i="13"/>
  <c r="AJ54" i="13"/>
  <c r="AI54" i="13"/>
  <c r="AH54" i="13"/>
  <c r="AG54" i="13"/>
  <c r="AF54" i="13"/>
  <c r="AE54" i="13"/>
  <c r="AD54" i="13"/>
  <c r="AC54" i="13"/>
  <c r="AB54" i="13"/>
  <c r="AA54" i="13"/>
  <c r="Z54" i="13"/>
  <c r="Y54" i="13"/>
  <c r="X54" i="13"/>
  <c r="W54" i="13"/>
  <c r="V54" i="13"/>
  <c r="U54" i="13"/>
  <c r="T54" i="13"/>
  <c r="S54" i="13"/>
  <c r="R54" i="13"/>
  <c r="Q54" i="13"/>
  <c r="P54" i="13"/>
  <c r="O54" i="13"/>
  <c r="N54" i="13"/>
  <c r="M54" i="13"/>
  <c r="L54" i="13"/>
  <c r="K54" i="13"/>
  <c r="J54" i="13"/>
  <c r="I54" i="13"/>
  <c r="H54" i="13"/>
  <c r="G54" i="13"/>
  <c r="DB53" i="13"/>
  <c r="DA53" i="13"/>
  <c r="CZ53" i="13"/>
  <c r="CY53" i="13"/>
  <c r="CX53" i="13"/>
  <c r="CW53" i="13"/>
  <c r="CV53" i="13"/>
  <c r="CU53" i="13"/>
  <c r="CT53" i="13"/>
  <c r="CS53" i="13"/>
  <c r="CR53" i="13"/>
  <c r="CQ53" i="13"/>
  <c r="CP53" i="13"/>
  <c r="CO53" i="13"/>
  <c r="CN53" i="13"/>
  <c r="CM53" i="13"/>
  <c r="CL53" i="13"/>
  <c r="CK53" i="13"/>
  <c r="CJ53" i="13"/>
  <c r="CI53" i="13"/>
  <c r="CH53" i="13"/>
  <c r="CG53" i="13"/>
  <c r="CF53" i="13"/>
  <c r="CE53" i="13"/>
  <c r="CD53" i="13"/>
  <c r="CC53" i="13"/>
  <c r="CB53" i="13"/>
  <c r="CA53" i="13"/>
  <c r="BZ53" i="13"/>
  <c r="BY53" i="13"/>
  <c r="BX53" i="13"/>
  <c r="BW53" i="13"/>
  <c r="BV53" i="13"/>
  <c r="BU53" i="13"/>
  <c r="BT53" i="13"/>
  <c r="BS53" i="13"/>
  <c r="BR53" i="13"/>
  <c r="BQ53" i="13"/>
  <c r="BP53" i="13"/>
  <c r="BO53" i="13"/>
  <c r="BN53" i="13"/>
  <c r="BM53" i="13"/>
  <c r="BL53" i="13"/>
  <c r="BK53" i="13"/>
  <c r="BJ53" i="13"/>
  <c r="BI53" i="13"/>
  <c r="BH53" i="13"/>
  <c r="BG53" i="13"/>
  <c r="BF53" i="13"/>
  <c r="BE53" i="13"/>
  <c r="BD53" i="13"/>
  <c r="BC53" i="13"/>
  <c r="BB53" i="13"/>
  <c r="BA53" i="13"/>
  <c r="AZ53" i="13"/>
  <c r="AY53" i="13"/>
  <c r="AX53" i="13"/>
  <c r="AW53" i="13"/>
  <c r="AV53" i="13"/>
  <c r="AU53" i="13"/>
  <c r="AT53" i="13"/>
  <c r="AS53" i="13"/>
  <c r="AR53" i="13"/>
  <c r="AQ53" i="13"/>
  <c r="AP53" i="13"/>
  <c r="AO53" i="13"/>
  <c r="AN53" i="13"/>
  <c r="AM53" i="13"/>
  <c r="AL53" i="13"/>
  <c r="AK53" i="13"/>
  <c r="AJ53" i="13"/>
  <c r="AI53" i="13"/>
  <c r="AH53" i="13"/>
  <c r="AG53" i="13"/>
  <c r="AF53" i="13"/>
  <c r="AE53" i="13"/>
  <c r="AD53" i="13"/>
  <c r="AC53" i="13"/>
  <c r="AB53" i="13"/>
  <c r="AA53" i="13"/>
  <c r="Z53" i="13"/>
  <c r="Y53" i="13"/>
  <c r="X53" i="13"/>
  <c r="W53" i="13"/>
  <c r="V53" i="13"/>
  <c r="U53" i="13"/>
  <c r="T53" i="13"/>
  <c r="S53" i="13"/>
  <c r="R53" i="13"/>
  <c r="Q53" i="13"/>
  <c r="P53" i="13"/>
  <c r="O53" i="13"/>
  <c r="N53" i="13"/>
  <c r="M53" i="13"/>
  <c r="L53" i="13"/>
  <c r="K53" i="13"/>
  <c r="J53" i="13"/>
  <c r="I53" i="13"/>
  <c r="H53" i="13"/>
  <c r="G53" i="13"/>
  <c r="DB52" i="13"/>
  <c r="DA52" i="13"/>
  <c r="CZ52" i="13"/>
  <c r="CY52" i="13"/>
  <c r="CX52" i="13"/>
  <c r="CW52" i="13"/>
  <c r="CV52" i="13"/>
  <c r="CU52" i="13"/>
  <c r="CT52" i="13"/>
  <c r="CS52" i="13"/>
  <c r="CR52" i="13"/>
  <c r="CQ52" i="13"/>
  <c r="CP52" i="13"/>
  <c r="CO52" i="13"/>
  <c r="CN52" i="13"/>
  <c r="CM52" i="13"/>
  <c r="CL52" i="13"/>
  <c r="CK52" i="13"/>
  <c r="CJ52" i="13"/>
  <c r="CI52" i="13"/>
  <c r="CH52" i="13"/>
  <c r="CG52" i="13"/>
  <c r="CF52" i="13"/>
  <c r="CE52" i="13"/>
  <c r="CD52" i="13"/>
  <c r="CC52" i="13"/>
  <c r="CB52" i="13"/>
  <c r="CA52" i="13"/>
  <c r="BZ52" i="13"/>
  <c r="BY52" i="13"/>
  <c r="BX52" i="13"/>
  <c r="BW52" i="13"/>
  <c r="BV52" i="13"/>
  <c r="BU52" i="13"/>
  <c r="BT52" i="13"/>
  <c r="BS52" i="13"/>
  <c r="BR52" i="13"/>
  <c r="BQ52" i="13"/>
  <c r="BP52" i="13"/>
  <c r="BO52" i="13"/>
  <c r="BN52" i="13"/>
  <c r="BM52" i="13"/>
  <c r="BL52" i="13"/>
  <c r="BK52" i="13"/>
  <c r="BJ52" i="13"/>
  <c r="BI52" i="13"/>
  <c r="BH52" i="13"/>
  <c r="BG52" i="13"/>
  <c r="BF52" i="13"/>
  <c r="BE52" i="13"/>
  <c r="BD52" i="13"/>
  <c r="BC52" i="13"/>
  <c r="BB52" i="13"/>
  <c r="BA52" i="13"/>
  <c r="AZ52" i="13"/>
  <c r="AY52" i="13"/>
  <c r="AX52" i="13"/>
  <c r="AW52" i="13"/>
  <c r="AV52" i="13"/>
  <c r="AU52" i="13"/>
  <c r="AT52" i="13"/>
  <c r="AS52" i="13"/>
  <c r="AR52" i="13"/>
  <c r="AQ52" i="13"/>
  <c r="AP52" i="13"/>
  <c r="AO52" i="13"/>
  <c r="AN52" i="13"/>
  <c r="AM52" i="13"/>
  <c r="AL52" i="13"/>
  <c r="AK52" i="13"/>
  <c r="AJ52" i="13"/>
  <c r="AI52" i="13"/>
  <c r="AH52" i="13"/>
  <c r="AG52" i="13"/>
  <c r="AF52" i="13"/>
  <c r="AE52" i="13"/>
  <c r="AD52" i="13"/>
  <c r="AC52" i="13"/>
  <c r="AB52" i="13"/>
  <c r="AA52" i="13"/>
  <c r="Z52" i="13"/>
  <c r="Y52" i="13"/>
  <c r="X52" i="13"/>
  <c r="W52" i="13"/>
  <c r="V52" i="13"/>
  <c r="U52" i="13"/>
  <c r="T52" i="13"/>
  <c r="S52" i="13"/>
  <c r="R52" i="13"/>
  <c r="Q52" i="13"/>
  <c r="P52" i="13"/>
  <c r="O52" i="13"/>
  <c r="N52" i="13"/>
  <c r="M52" i="13"/>
  <c r="L52" i="13"/>
  <c r="K52" i="13"/>
  <c r="J52" i="13"/>
  <c r="I52" i="13"/>
  <c r="H52" i="13"/>
  <c r="G52" i="13"/>
  <c r="DB51" i="13"/>
  <c r="DA51" i="13"/>
  <c r="CZ51" i="13"/>
  <c r="CY51" i="13"/>
  <c r="CX51" i="13"/>
  <c r="CW51" i="13"/>
  <c r="CV51" i="13"/>
  <c r="CU51" i="13"/>
  <c r="CT51" i="13"/>
  <c r="CS51" i="13"/>
  <c r="CR51" i="13"/>
  <c r="CQ51" i="13"/>
  <c r="CP51" i="13"/>
  <c r="CO51" i="13"/>
  <c r="CN51" i="13"/>
  <c r="CM51" i="13"/>
  <c r="CL51" i="13"/>
  <c r="CK51" i="13"/>
  <c r="CJ51" i="13"/>
  <c r="CI51" i="13"/>
  <c r="CH51" i="13"/>
  <c r="CG51" i="13"/>
  <c r="CF51" i="13"/>
  <c r="CE51" i="13"/>
  <c r="CD51" i="13"/>
  <c r="CC51" i="13"/>
  <c r="CB51" i="13"/>
  <c r="CA51" i="13"/>
  <c r="BZ51" i="13"/>
  <c r="BY51" i="13"/>
  <c r="BX51" i="13"/>
  <c r="BW51" i="13"/>
  <c r="BV51" i="13"/>
  <c r="BU51" i="13"/>
  <c r="BT51" i="13"/>
  <c r="BS51" i="13"/>
  <c r="BR51" i="13"/>
  <c r="BQ51" i="13"/>
  <c r="BP51" i="13"/>
  <c r="BO51" i="13"/>
  <c r="BN51" i="13"/>
  <c r="BM51" i="13"/>
  <c r="BL51" i="13"/>
  <c r="BK51" i="13"/>
  <c r="BJ51" i="13"/>
  <c r="BI51" i="13"/>
  <c r="BH51" i="13"/>
  <c r="BG51" i="13"/>
  <c r="BF51" i="13"/>
  <c r="BE51" i="13"/>
  <c r="BD51" i="13"/>
  <c r="BC51" i="13"/>
  <c r="BB51" i="13"/>
  <c r="BA51" i="13"/>
  <c r="AZ51" i="13"/>
  <c r="AY51" i="13"/>
  <c r="AX51" i="13"/>
  <c r="AW51" i="13"/>
  <c r="AV51" i="13"/>
  <c r="AU51" i="13"/>
  <c r="AT51" i="13"/>
  <c r="AS51" i="13"/>
  <c r="AR51" i="13"/>
  <c r="AQ51" i="13"/>
  <c r="AP51" i="13"/>
  <c r="AO51" i="13"/>
  <c r="AN51" i="13"/>
  <c r="AM51" i="13"/>
  <c r="AL51" i="13"/>
  <c r="AK51" i="13"/>
  <c r="AJ51" i="13"/>
  <c r="AI51" i="13"/>
  <c r="AH51" i="13"/>
  <c r="AG51" i="13"/>
  <c r="AF51" i="13"/>
  <c r="AE51" i="13"/>
  <c r="AD51" i="13"/>
  <c r="AC51" i="13"/>
  <c r="AB51" i="13"/>
  <c r="AA51" i="13"/>
  <c r="Z51" i="13"/>
  <c r="Y51" i="13"/>
  <c r="X51" i="13"/>
  <c r="W51" i="13"/>
  <c r="V51" i="13"/>
  <c r="U51" i="13"/>
  <c r="T51" i="13"/>
  <c r="S51" i="13"/>
  <c r="R51" i="13"/>
  <c r="Q51" i="13"/>
  <c r="P51" i="13"/>
  <c r="O51" i="13"/>
  <c r="N51" i="13"/>
  <c r="M51" i="13"/>
  <c r="L51" i="13"/>
  <c r="K51" i="13"/>
  <c r="J51" i="13"/>
  <c r="I51" i="13"/>
  <c r="H51" i="13"/>
  <c r="G51" i="13"/>
  <c r="DB50" i="13"/>
  <c r="DA50" i="13"/>
  <c r="CZ50" i="13"/>
  <c r="CY50" i="13"/>
  <c r="CX50" i="13"/>
  <c r="CW50" i="13"/>
  <c r="CV50" i="13"/>
  <c r="CU50" i="13"/>
  <c r="CT50" i="13"/>
  <c r="CS50" i="13"/>
  <c r="CR50" i="13"/>
  <c r="CQ50" i="13"/>
  <c r="CP50" i="13"/>
  <c r="CO50" i="13"/>
  <c r="CN50" i="13"/>
  <c r="CM50" i="13"/>
  <c r="CL50" i="13"/>
  <c r="CK50" i="13"/>
  <c r="CJ50" i="13"/>
  <c r="CI50" i="13"/>
  <c r="CH50" i="13"/>
  <c r="CG50" i="13"/>
  <c r="CF50" i="13"/>
  <c r="CE50" i="13"/>
  <c r="CD50" i="13"/>
  <c r="CC50" i="13"/>
  <c r="CB50" i="13"/>
  <c r="CA50" i="13"/>
  <c r="BZ50" i="13"/>
  <c r="BY50" i="13"/>
  <c r="BX50" i="13"/>
  <c r="BW50" i="13"/>
  <c r="BV50" i="13"/>
  <c r="BU50" i="13"/>
  <c r="BT50" i="13"/>
  <c r="BS50" i="13"/>
  <c r="BR50" i="13"/>
  <c r="BQ50" i="13"/>
  <c r="BP50" i="13"/>
  <c r="BO50" i="13"/>
  <c r="BN50" i="13"/>
  <c r="BM50" i="13"/>
  <c r="BL50" i="13"/>
  <c r="BK50" i="13"/>
  <c r="BJ50" i="13"/>
  <c r="BI50" i="13"/>
  <c r="BH50" i="13"/>
  <c r="BG50" i="13"/>
  <c r="BF50" i="13"/>
  <c r="BE50" i="13"/>
  <c r="BD50" i="13"/>
  <c r="BC50" i="13"/>
  <c r="BB50" i="13"/>
  <c r="BA50" i="13"/>
  <c r="AZ50" i="13"/>
  <c r="AY50" i="13"/>
  <c r="AX50" i="13"/>
  <c r="AW50" i="13"/>
  <c r="AV50" i="13"/>
  <c r="AU50" i="13"/>
  <c r="AT50" i="13"/>
  <c r="AS50" i="13"/>
  <c r="AR50" i="13"/>
  <c r="AQ50" i="13"/>
  <c r="AP50" i="13"/>
  <c r="AO50" i="13"/>
  <c r="AN50" i="13"/>
  <c r="AM50" i="13"/>
  <c r="AL50" i="13"/>
  <c r="AK50" i="13"/>
  <c r="AJ50" i="13"/>
  <c r="AI50" i="13"/>
  <c r="AH50" i="13"/>
  <c r="AG50" i="13"/>
  <c r="AF50" i="13"/>
  <c r="AE50" i="13"/>
  <c r="AD50" i="13"/>
  <c r="AC50" i="13"/>
  <c r="AB50" i="13"/>
  <c r="AA50" i="13"/>
  <c r="Z50" i="13"/>
  <c r="Y50" i="13"/>
  <c r="X50" i="13"/>
  <c r="W50" i="13"/>
  <c r="V50" i="13"/>
  <c r="U50" i="13"/>
  <c r="T50" i="13"/>
  <c r="S50" i="13"/>
  <c r="R50" i="13"/>
  <c r="Q50" i="13"/>
  <c r="P50" i="13"/>
  <c r="O50" i="13"/>
  <c r="N50" i="13"/>
  <c r="M50" i="13"/>
  <c r="L50" i="13"/>
  <c r="K50" i="13"/>
  <c r="J50" i="13"/>
  <c r="I50" i="13"/>
  <c r="H50" i="13"/>
  <c r="G50" i="13"/>
  <c r="DB49" i="13"/>
  <c r="DA49" i="13"/>
  <c r="CZ49" i="13"/>
  <c r="CY49" i="13"/>
  <c r="CX49" i="13"/>
  <c r="CW49" i="13"/>
  <c r="CV49" i="13"/>
  <c r="CU49" i="13"/>
  <c r="CT49" i="13"/>
  <c r="CS49" i="13"/>
  <c r="CR49" i="13"/>
  <c r="CQ49" i="13"/>
  <c r="CP49" i="13"/>
  <c r="CO49" i="13"/>
  <c r="CN49" i="13"/>
  <c r="CM49" i="13"/>
  <c r="CL49" i="13"/>
  <c r="CK49" i="13"/>
  <c r="CJ49" i="13"/>
  <c r="CI49" i="13"/>
  <c r="CH49" i="13"/>
  <c r="CG49" i="13"/>
  <c r="CF49" i="13"/>
  <c r="CE49" i="13"/>
  <c r="CD49" i="13"/>
  <c r="CC49" i="13"/>
  <c r="CB49" i="13"/>
  <c r="CA49" i="13"/>
  <c r="BZ49" i="13"/>
  <c r="BY49" i="13"/>
  <c r="BX49" i="13"/>
  <c r="BW49" i="13"/>
  <c r="BV49" i="13"/>
  <c r="BU49" i="13"/>
  <c r="BT49" i="13"/>
  <c r="BS49" i="13"/>
  <c r="BR49" i="13"/>
  <c r="BQ49" i="13"/>
  <c r="BP49" i="13"/>
  <c r="BO49" i="13"/>
  <c r="BN49" i="13"/>
  <c r="BM49" i="13"/>
  <c r="BL49" i="13"/>
  <c r="BK49" i="13"/>
  <c r="BJ49" i="13"/>
  <c r="BI49" i="13"/>
  <c r="BH49" i="13"/>
  <c r="BG49" i="13"/>
  <c r="BF49" i="13"/>
  <c r="BE49" i="13"/>
  <c r="BD49" i="13"/>
  <c r="BC49" i="13"/>
  <c r="BB49" i="13"/>
  <c r="BA49" i="13"/>
  <c r="AZ49" i="13"/>
  <c r="AY49" i="13"/>
  <c r="AX49" i="13"/>
  <c r="AW49" i="13"/>
  <c r="AV49" i="13"/>
  <c r="AU49" i="13"/>
  <c r="AT49" i="13"/>
  <c r="AS49" i="13"/>
  <c r="AR49" i="13"/>
  <c r="AQ49" i="13"/>
  <c r="AP49" i="13"/>
  <c r="AO49" i="13"/>
  <c r="AN49" i="13"/>
  <c r="AM49" i="13"/>
  <c r="AL49" i="13"/>
  <c r="AK49" i="13"/>
  <c r="AJ49" i="13"/>
  <c r="AI49" i="13"/>
  <c r="AH49" i="13"/>
  <c r="AG49" i="13"/>
  <c r="AF49" i="13"/>
  <c r="AE49" i="13"/>
  <c r="AD49" i="13"/>
  <c r="AC49" i="13"/>
  <c r="AB49" i="13"/>
  <c r="AA49" i="13"/>
  <c r="Z49" i="13"/>
  <c r="Y49" i="13"/>
  <c r="X49" i="13"/>
  <c r="W49" i="13"/>
  <c r="V49" i="13"/>
  <c r="U49" i="13"/>
  <c r="T49" i="13"/>
  <c r="S49" i="13"/>
  <c r="R49" i="13"/>
  <c r="Q49" i="13"/>
  <c r="P49" i="13"/>
  <c r="O49" i="13"/>
  <c r="N49" i="13"/>
  <c r="M49" i="13"/>
  <c r="L49" i="13"/>
  <c r="K49" i="13"/>
  <c r="J49" i="13"/>
  <c r="I49" i="13"/>
  <c r="H49" i="13"/>
  <c r="G49" i="13"/>
  <c r="DB48" i="13"/>
  <c r="DA48" i="13"/>
  <c r="CZ48" i="13"/>
  <c r="CY48" i="13"/>
  <c r="CX48" i="13"/>
  <c r="CW48" i="13"/>
  <c r="CV48" i="13"/>
  <c r="CU48" i="13"/>
  <c r="CT48" i="13"/>
  <c r="CS48" i="13"/>
  <c r="CR48" i="13"/>
  <c r="CQ48" i="13"/>
  <c r="CP48" i="13"/>
  <c r="CO48" i="13"/>
  <c r="CN48" i="13"/>
  <c r="CM48" i="13"/>
  <c r="CL48" i="13"/>
  <c r="CK48" i="13"/>
  <c r="CJ48" i="13"/>
  <c r="CI48" i="13"/>
  <c r="CH48" i="13"/>
  <c r="CG48" i="13"/>
  <c r="CF48" i="13"/>
  <c r="CE48" i="13"/>
  <c r="CD48" i="13"/>
  <c r="CC48" i="13"/>
  <c r="CB48" i="13"/>
  <c r="CA48" i="13"/>
  <c r="BZ48" i="13"/>
  <c r="BY48" i="13"/>
  <c r="BX48" i="13"/>
  <c r="BW48" i="13"/>
  <c r="BV48" i="13"/>
  <c r="BU48" i="13"/>
  <c r="BT48" i="13"/>
  <c r="BS48" i="13"/>
  <c r="BR48" i="13"/>
  <c r="BQ48" i="13"/>
  <c r="BP48" i="13"/>
  <c r="BO48" i="13"/>
  <c r="BN48" i="13"/>
  <c r="BM48" i="13"/>
  <c r="BL48" i="13"/>
  <c r="BK48" i="13"/>
  <c r="BJ48" i="13"/>
  <c r="BI48" i="13"/>
  <c r="BH48" i="13"/>
  <c r="BG48" i="13"/>
  <c r="BF48" i="13"/>
  <c r="BE48" i="13"/>
  <c r="BD48" i="13"/>
  <c r="BC48" i="13"/>
  <c r="BB48" i="13"/>
  <c r="BA48" i="13"/>
  <c r="AZ48" i="13"/>
  <c r="AY48" i="13"/>
  <c r="AX48" i="13"/>
  <c r="AW48" i="13"/>
  <c r="AV48" i="13"/>
  <c r="AU48" i="13"/>
  <c r="AT48" i="13"/>
  <c r="AS48" i="13"/>
  <c r="AR48" i="13"/>
  <c r="AQ48" i="13"/>
  <c r="AP48" i="13"/>
  <c r="AO48" i="13"/>
  <c r="AN48" i="13"/>
  <c r="AM48" i="13"/>
  <c r="AL48" i="13"/>
  <c r="AK48" i="13"/>
  <c r="AJ48" i="13"/>
  <c r="AI48" i="13"/>
  <c r="AH48" i="13"/>
  <c r="AG48" i="13"/>
  <c r="AF48" i="13"/>
  <c r="AE48" i="13"/>
  <c r="AD48" i="13"/>
  <c r="AC48" i="13"/>
  <c r="AB48" i="13"/>
  <c r="AA48" i="13"/>
  <c r="Z48" i="13"/>
  <c r="Y48" i="13"/>
  <c r="X48" i="13"/>
  <c r="W48" i="13"/>
  <c r="V48" i="13"/>
  <c r="U48" i="13"/>
  <c r="T48" i="13"/>
  <c r="S48" i="13"/>
  <c r="R48" i="13"/>
  <c r="Q48" i="13"/>
  <c r="P48" i="13"/>
  <c r="O48" i="13"/>
  <c r="N48" i="13"/>
  <c r="M48" i="13"/>
  <c r="L48" i="13"/>
  <c r="K48" i="13"/>
  <c r="J48" i="13"/>
  <c r="I48" i="13"/>
  <c r="H48" i="13"/>
  <c r="G48" i="13"/>
  <c r="DB47" i="13"/>
  <c r="DA47" i="13"/>
  <c r="CZ47" i="13"/>
  <c r="CY47" i="13"/>
  <c r="CX47" i="13"/>
  <c r="CW47" i="13"/>
  <c r="CV47" i="13"/>
  <c r="CU47" i="13"/>
  <c r="CT47" i="13"/>
  <c r="CS47" i="13"/>
  <c r="CR47" i="13"/>
  <c r="CQ47" i="13"/>
  <c r="CP47" i="13"/>
  <c r="CO47" i="13"/>
  <c r="CN47" i="13"/>
  <c r="CM47" i="13"/>
  <c r="CL47" i="13"/>
  <c r="CK47" i="13"/>
  <c r="CJ47" i="13"/>
  <c r="CI47" i="13"/>
  <c r="CH47" i="13"/>
  <c r="CG47" i="13"/>
  <c r="CF47" i="13"/>
  <c r="CE47" i="13"/>
  <c r="CD47" i="13"/>
  <c r="CC47" i="13"/>
  <c r="CB47" i="13"/>
  <c r="CA47" i="13"/>
  <c r="BZ47" i="13"/>
  <c r="BY47" i="13"/>
  <c r="BX47" i="13"/>
  <c r="BW47" i="13"/>
  <c r="BV47" i="13"/>
  <c r="BU47" i="13"/>
  <c r="BT47" i="13"/>
  <c r="BS47" i="13"/>
  <c r="BR47" i="13"/>
  <c r="BQ47" i="13"/>
  <c r="BP47" i="13"/>
  <c r="BO47" i="13"/>
  <c r="BN47" i="13"/>
  <c r="BM47" i="13"/>
  <c r="BL47" i="13"/>
  <c r="BK47" i="13"/>
  <c r="BJ47" i="13"/>
  <c r="BI47" i="13"/>
  <c r="BH47" i="13"/>
  <c r="BG47" i="13"/>
  <c r="BF47" i="13"/>
  <c r="BE47" i="13"/>
  <c r="BD47" i="13"/>
  <c r="BC47" i="13"/>
  <c r="BB47" i="13"/>
  <c r="BA47" i="13"/>
  <c r="AZ47" i="13"/>
  <c r="AY47" i="13"/>
  <c r="AX47" i="13"/>
  <c r="AW47" i="13"/>
  <c r="AV47" i="13"/>
  <c r="AU47" i="13"/>
  <c r="AT47" i="13"/>
  <c r="AS47" i="13"/>
  <c r="AR47" i="13"/>
  <c r="AQ47" i="13"/>
  <c r="AP47" i="13"/>
  <c r="AO47" i="13"/>
  <c r="AN47" i="13"/>
  <c r="AM47" i="13"/>
  <c r="AL47" i="13"/>
  <c r="AK47" i="13"/>
  <c r="AJ47" i="13"/>
  <c r="AI47" i="13"/>
  <c r="AH47" i="13"/>
  <c r="AG47" i="13"/>
  <c r="AF47" i="13"/>
  <c r="AE47" i="13"/>
  <c r="AD47" i="13"/>
  <c r="AC47" i="13"/>
  <c r="AB47" i="13"/>
  <c r="AA47" i="13"/>
  <c r="Z47" i="13"/>
  <c r="Y47" i="13"/>
  <c r="X47" i="13"/>
  <c r="W47" i="13"/>
  <c r="V47" i="13"/>
  <c r="U47" i="13"/>
  <c r="T47" i="13"/>
  <c r="S47" i="13"/>
  <c r="R47" i="13"/>
  <c r="Q47" i="13"/>
  <c r="P47" i="13"/>
  <c r="O47" i="13"/>
  <c r="N47" i="13"/>
  <c r="M47" i="13"/>
  <c r="L47" i="13"/>
  <c r="K47" i="13"/>
  <c r="J47" i="13"/>
  <c r="I47" i="13"/>
  <c r="H47" i="13"/>
  <c r="G47" i="13"/>
  <c r="DB46" i="13"/>
  <c r="DA46" i="13"/>
  <c r="CZ46" i="13"/>
  <c r="CY46" i="13"/>
  <c r="CX46" i="13"/>
  <c r="CW46" i="13"/>
  <c r="CV46" i="13"/>
  <c r="CU46" i="13"/>
  <c r="CT46" i="13"/>
  <c r="CS46" i="13"/>
  <c r="CR46" i="13"/>
  <c r="CQ46" i="13"/>
  <c r="CP46" i="13"/>
  <c r="CO46" i="13"/>
  <c r="CN46" i="13"/>
  <c r="CM46" i="13"/>
  <c r="CL46" i="13"/>
  <c r="CK46" i="13"/>
  <c r="CJ46" i="13"/>
  <c r="CI46" i="13"/>
  <c r="CH46" i="13"/>
  <c r="CG46" i="13"/>
  <c r="CF46" i="13"/>
  <c r="CE46" i="13"/>
  <c r="CD46" i="13"/>
  <c r="CC46" i="13"/>
  <c r="CB46" i="13"/>
  <c r="CA46" i="13"/>
  <c r="BZ46" i="13"/>
  <c r="BY46" i="13"/>
  <c r="BX46" i="13"/>
  <c r="BW46" i="13"/>
  <c r="BV46" i="13"/>
  <c r="BU46" i="13"/>
  <c r="BT46" i="13"/>
  <c r="BS46" i="13"/>
  <c r="BR46" i="13"/>
  <c r="BQ46" i="13"/>
  <c r="BP46" i="13"/>
  <c r="BO46" i="13"/>
  <c r="BN46" i="13"/>
  <c r="BM46" i="13"/>
  <c r="BL46" i="13"/>
  <c r="BK46" i="13"/>
  <c r="BJ46" i="13"/>
  <c r="BI46" i="13"/>
  <c r="BH46" i="13"/>
  <c r="BG46" i="13"/>
  <c r="BF46" i="13"/>
  <c r="BE46" i="13"/>
  <c r="BD46" i="13"/>
  <c r="BC46" i="13"/>
  <c r="BB46" i="13"/>
  <c r="BA46" i="13"/>
  <c r="AZ46" i="13"/>
  <c r="AY46" i="13"/>
  <c r="AX46" i="13"/>
  <c r="AW46" i="13"/>
  <c r="AV46" i="13"/>
  <c r="AU46" i="13"/>
  <c r="AT46" i="13"/>
  <c r="AS46" i="13"/>
  <c r="AR46" i="13"/>
  <c r="AQ46" i="13"/>
  <c r="AP46" i="13"/>
  <c r="AO46" i="13"/>
  <c r="AN46" i="13"/>
  <c r="AM46" i="13"/>
  <c r="AL46" i="13"/>
  <c r="AK46" i="13"/>
  <c r="AJ46" i="13"/>
  <c r="AI46" i="13"/>
  <c r="AH46" i="13"/>
  <c r="AG46" i="13"/>
  <c r="AF46" i="13"/>
  <c r="AE46" i="13"/>
  <c r="AD46" i="13"/>
  <c r="AC46" i="13"/>
  <c r="AB46" i="13"/>
  <c r="AA46" i="13"/>
  <c r="Z46" i="13"/>
  <c r="Y46" i="13"/>
  <c r="X46" i="13"/>
  <c r="W46" i="13"/>
  <c r="V46" i="13"/>
  <c r="U46" i="13"/>
  <c r="T46" i="13"/>
  <c r="S46" i="13"/>
  <c r="R46" i="13"/>
  <c r="Q46" i="13"/>
  <c r="P46" i="13"/>
  <c r="O46" i="13"/>
  <c r="N46" i="13"/>
  <c r="M46" i="13"/>
  <c r="L46" i="13"/>
  <c r="K46" i="13"/>
  <c r="J46" i="13"/>
  <c r="I46" i="13"/>
  <c r="H46" i="13"/>
  <c r="G46" i="13"/>
  <c r="DB45" i="13"/>
  <c r="DA45" i="13"/>
  <c r="CZ45" i="13"/>
  <c r="CY45" i="13"/>
  <c r="CX45" i="13"/>
  <c r="CW45" i="13"/>
  <c r="CV45" i="13"/>
  <c r="CU45" i="13"/>
  <c r="CT45" i="13"/>
  <c r="CS45" i="13"/>
  <c r="CR45" i="13"/>
  <c r="CQ45" i="13"/>
  <c r="CP45" i="13"/>
  <c r="CO45" i="13"/>
  <c r="CN45" i="13"/>
  <c r="CM45" i="13"/>
  <c r="CL45" i="13"/>
  <c r="CK45" i="13"/>
  <c r="CJ45" i="13"/>
  <c r="CI45" i="13"/>
  <c r="CH45" i="13"/>
  <c r="CG45" i="13"/>
  <c r="CF45" i="13"/>
  <c r="CE45" i="13"/>
  <c r="CD45" i="13"/>
  <c r="CC45" i="13"/>
  <c r="CB45" i="13"/>
  <c r="CA45" i="13"/>
  <c r="BZ45" i="13"/>
  <c r="BY45" i="13"/>
  <c r="BX45" i="13"/>
  <c r="BW45" i="13"/>
  <c r="BV45" i="13"/>
  <c r="BU45" i="13"/>
  <c r="BT45" i="13"/>
  <c r="BS45" i="13"/>
  <c r="BR45" i="13"/>
  <c r="BQ45" i="13"/>
  <c r="BP45" i="13"/>
  <c r="BO45" i="13"/>
  <c r="BN45" i="13"/>
  <c r="BM45" i="13"/>
  <c r="BL45" i="13"/>
  <c r="BK45" i="13"/>
  <c r="BJ45" i="13"/>
  <c r="BI45" i="13"/>
  <c r="BH45" i="13"/>
  <c r="BG45" i="13"/>
  <c r="BF45" i="13"/>
  <c r="BE45" i="13"/>
  <c r="BD45" i="13"/>
  <c r="BC45" i="13"/>
  <c r="BB45" i="13"/>
  <c r="BA45" i="13"/>
  <c r="AZ45" i="13"/>
  <c r="AY45" i="13"/>
  <c r="AX45" i="13"/>
  <c r="AW45" i="13"/>
  <c r="AV45" i="13"/>
  <c r="AU45" i="13"/>
  <c r="AT45" i="13"/>
  <c r="AS45" i="13"/>
  <c r="AR45" i="13"/>
  <c r="AQ45" i="13"/>
  <c r="AP45" i="13"/>
  <c r="AO45" i="13"/>
  <c r="AN45" i="13"/>
  <c r="AM45" i="13"/>
  <c r="AL45" i="13"/>
  <c r="AK45" i="13"/>
  <c r="AJ45" i="13"/>
  <c r="AI45" i="13"/>
  <c r="AH45" i="13"/>
  <c r="AG45" i="13"/>
  <c r="AF45" i="13"/>
  <c r="AE45" i="13"/>
  <c r="AD45" i="13"/>
  <c r="AC45" i="13"/>
  <c r="AB45" i="13"/>
  <c r="AA45" i="13"/>
  <c r="Z45" i="13"/>
  <c r="Y45" i="13"/>
  <c r="X45" i="13"/>
  <c r="W45" i="13"/>
  <c r="V45" i="13"/>
  <c r="U45" i="13"/>
  <c r="T45" i="13"/>
  <c r="S45" i="13"/>
  <c r="R45" i="13"/>
  <c r="Q45" i="13"/>
  <c r="P45" i="13"/>
  <c r="O45" i="13"/>
  <c r="N45" i="13"/>
  <c r="M45" i="13"/>
  <c r="L45" i="13"/>
  <c r="K45" i="13"/>
  <c r="J45" i="13"/>
  <c r="I45" i="13"/>
  <c r="H45" i="13"/>
  <c r="G45" i="13"/>
  <c r="DB44" i="13"/>
  <c r="DA44" i="13"/>
  <c r="CZ44" i="13"/>
  <c r="CY44" i="13"/>
  <c r="CX44" i="13"/>
  <c r="CW44" i="13"/>
  <c r="CV44" i="13"/>
  <c r="CU44" i="13"/>
  <c r="CT44" i="13"/>
  <c r="CS44" i="13"/>
  <c r="CR44" i="13"/>
  <c r="CQ44" i="13"/>
  <c r="CP44" i="13"/>
  <c r="CO44" i="13"/>
  <c r="CN44" i="13"/>
  <c r="CM44" i="13"/>
  <c r="CL44" i="13"/>
  <c r="CK44" i="13"/>
  <c r="CJ44" i="13"/>
  <c r="CI44" i="13"/>
  <c r="CH44" i="13"/>
  <c r="CG44" i="13"/>
  <c r="CF44" i="13"/>
  <c r="CE44" i="13"/>
  <c r="CD44" i="13"/>
  <c r="CC44" i="13"/>
  <c r="CB44" i="13"/>
  <c r="CA44" i="13"/>
  <c r="BZ44" i="13"/>
  <c r="BY44" i="13"/>
  <c r="BX44" i="13"/>
  <c r="BW44" i="13"/>
  <c r="BV44" i="13"/>
  <c r="BU44" i="13"/>
  <c r="BT44" i="13"/>
  <c r="BS44" i="13"/>
  <c r="BR44" i="13"/>
  <c r="BQ44" i="13"/>
  <c r="BP44" i="13"/>
  <c r="BO44" i="13"/>
  <c r="BN44" i="13"/>
  <c r="BM44" i="13"/>
  <c r="BL44" i="13"/>
  <c r="BK44" i="13"/>
  <c r="BJ44" i="13"/>
  <c r="BI44" i="13"/>
  <c r="BH44" i="13"/>
  <c r="BG44" i="13"/>
  <c r="BF44" i="13"/>
  <c r="BE44" i="13"/>
  <c r="BD44" i="13"/>
  <c r="BC44" i="13"/>
  <c r="BB44" i="13"/>
  <c r="BA44" i="13"/>
  <c r="AZ44" i="13"/>
  <c r="AY44" i="13"/>
  <c r="AX44" i="13"/>
  <c r="AW44" i="13"/>
  <c r="AV44" i="13"/>
  <c r="AU44" i="13"/>
  <c r="AT44" i="13"/>
  <c r="AS44" i="13"/>
  <c r="AR44" i="13"/>
  <c r="AQ44" i="13"/>
  <c r="AP44" i="13"/>
  <c r="AO44" i="13"/>
  <c r="AN44" i="13"/>
  <c r="AM44" i="13"/>
  <c r="AL44" i="13"/>
  <c r="AK44" i="13"/>
  <c r="AJ44" i="13"/>
  <c r="AI44" i="13"/>
  <c r="AH44" i="13"/>
  <c r="AG44" i="13"/>
  <c r="AF44" i="13"/>
  <c r="AE44" i="13"/>
  <c r="AD44" i="13"/>
  <c r="AC44" i="13"/>
  <c r="AB44" i="13"/>
  <c r="AA44" i="13"/>
  <c r="Z44" i="13"/>
  <c r="Y44" i="13"/>
  <c r="X44" i="13"/>
  <c r="W44" i="13"/>
  <c r="V44" i="13"/>
  <c r="U44" i="13"/>
  <c r="T44" i="13"/>
  <c r="S44" i="13"/>
  <c r="R44" i="13"/>
  <c r="Q44" i="13"/>
  <c r="P44" i="13"/>
  <c r="O44" i="13"/>
  <c r="N44" i="13"/>
  <c r="M44" i="13"/>
  <c r="L44" i="13"/>
  <c r="K44" i="13"/>
  <c r="J44" i="13"/>
  <c r="I44" i="13"/>
  <c r="H44" i="13"/>
  <c r="G44" i="13"/>
  <c r="DB43" i="13"/>
  <c r="DA43" i="13"/>
  <c r="CZ43" i="13"/>
  <c r="CY43" i="13"/>
  <c r="CX43" i="13"/>
  <c r="CW43" i="13"/>
  <c r="CV43" i="13"/>
  <c r="CU43" i="13"/>
  <c r="CT43" i="13"/>
  <c r="CS43" i="13"/>
  <c r="CR43" i="13"/>
  <c r="CQ43" i="13"/>
  <c r="CP43" i="13"/>
  <c r="CO43" i="13"/>
  <c r="CN43" i="13"/>
  <c r="CM43" i="13"/>
  <c r="CL43" i="13"/>
  <c r="CK43" i="13"/>
  <c r="CJ43" i="13"/>
  <c r="CI43" i="13"/>
  <c r="CH43" i="13"/>
  <c r="CG43" i="13"/>
  <c r="CF43" i="13"/>
  <c r="CE43" i="13"/>
  <c r="CD43" i="13"/>
  <c r="CC43" i="13"/>
  <c r="CB43" i="13"/>
  <c r="CA43" i="13"/>
  <c r="BZ43" i="13"/>
  <c r="BY43" i="13"/>
  <c r="BX43" i="13"/>
  <c r="BW43" i="13"/>
  <c r="BV43" i="13"/>
  <c r="BU43" i="13"/>
  <c r="BT43" i="13"/>
  <c r="BS43" i="13"/>
  <c r="BR43" i="13"/>
  <c r="BQ43" i="13"/>
  <c r="BP43" i="13"/>
  <c r="BO43" i="13"/>
  <c r="BN43" i="13"/>
  <c r="BM43" i="13"/>
  <c r="BL43" i="13"/>
  <c r="BK43" i="13"/>
  <c r="BJ43" i="13"/>
  <c r="BI43" i="13"/>
  <c r="BH43" i="13"/>
  <c r="BG43" i="13"/>
  <c r="BF43" i="13"/>
  <c r="BE43" i="13"/>
  <c r="BD43" i="13"/>
  <c r="BC43" i="13"/>
  <c r="BB43" i="13"/>
  <c r="BA43" i="13"/>
  <c r="AZ43" i="13"/>
  <c r="AY43" i="13"/>
  <c r="AX43" i="13"/>
  <c r="AW43" i="13"/>
  <c r="AV43" i="13"/>
  <c r="AU43" i="13"/>
  <c r="AT43" i="13"/>
  <c r="AS43" i="13"/>
  <c r="AR43" i="13"/>
  <c r="AQ43" i="13"/>
  <c r="AP43" i="13"/>
  <c r="AO43" i="13"/>
  <c r="AN43" i="13"/>
  <c r="AM43" i="13"/>
  <c r="AL43" i="13"/>
  <c r="AK43" i="13"/>
  <c r="AJ43" i="13"/>
  <c r="AI43" i="13"/>
  <c r="AH43" i="13"/>
  <c r="AG43" i="13"/>
  <c r="AF43" i="13"/>
  <c r="AE43" i="13"/>
  <c r="AD43" i="13"/>
  <c r="AC43" i="13"/>
  <c r="AB43" i="13"/>
  <c r="AA43" i="13"/>
  <c r="Z43" i="13"/>
  <c r="Y43" i="13"/>
  <c r="X43" i="13"/>
  <c r="W43" i="13"/>
  <c r="V43" i="13"/>
  <c r="U43" i="13"/>
  <c r="T43" i="13"/>
  <c r="S43" i="13"/>
  <c r="R43" i="13"/>
  <c r="Q43" i="13"/>
  <c r="P43" i="13"/>
  <c r="O43" i="13"/>
  <c r="N43" i="13"/>
  <c r="M43" i="13"/>
  <c r="L43" i="13"/>
  <c r="K43" i="13"/>
  <c r="J43" i="13"/>
  <c r="I43" i="13"/>
  <c r="H43" i="13"/>
  <c r="G43" i="13"/>
  <c r="DB42" i="13"/>
  <c r="DA42" i="13"/>
  <c r="CZ42" i="13"/>
  <c r="CY42" i="13"/>
  <c r="CX42" i="13"/>
  <c r="CW42" i="13"/>
  <c r="CV42" i="13"/>
  <c r="CU42" i="13"/>
  <c r="CT42" i="13"/>
  <c r="CS42" i="13"/>
  <c r="CR42" i="13"/>
  <c r="CQ42" i="13"/>
  <c r="CP42" i="13"/>
  <c r="CO42" i="13"/>
  <c r="CN42" i="13"/>
  <c r="CM42" i="13"/>
  <c r="CL42" i="13"/>
  <c r="CK42" i="13"/>
  <c r="CJ42" i="13"/>
  <c r="CI42" i="13"/>
  <c r="CH42" i="13"/>
  <c r="CG42" i="13"/>
  <c r="CF42" i="13"/>
  <c r="CE42" i="13"/>
  <c r="CD42" i="13"/>
  <c r="CC42" i="13"/>
  <c r="CB42" i="13"/>
  <c r="CA42" i="13"/>
  <c r="BZ42" i="13"/>
  <c r="BY42" i="13"/>
  <c r="BX42" i="13"/>
  <c r="BW42" i="13"/>
  <c r="BV42" i="13"/>
  <c r="BU42" i="13"/>
  <c r="BT42" i="13"/>
  <c r="BS42" i="13"/>
  <c r="BR42" i="13"/>
  <c r="BQ42" i="13"/>
  <c r="BP42" i="13"/>
  <c r="BO42" i="13"/>
  <c r="BN42" i="13"/>
  <c r="BM42" i="13"/>
  <c r="BL42" i="13"/>
  <c r="BK42" i="13"/>
  <c r="BJ42" i="13"/>
  <c r="BI42" i="13"/>
  <c r="BH42" i="13"/>
  <c r="BG42" i="13"/>
  <c r="BF42" i="13"/>
  <c r="BE42" i="13"/>
  <c r="BD42" i="13"/>
  <c r="BC42" i="13"/>
  <c r="BB42" i="13"/>
  <c r="BA42" i="13"/>
  <c r="AZ42" i="13"/>
  <c r="AY42" i="13"/>
  <c r="AX42" i="13"/>
  <c r="AW42" i="13"/>
  <c r="AV42" i="13"/>
  <c r="AU42" i="13"/>
  <c r="AT42" i="13"/>
  <c r="AS42" i="13"/>
  <c r="AR42" i="13"/>
  <c r="AQ42" i="13"/>
  <c r="AP42" i="13"/>
  <c r="AO42" i="13"/>
  <c r="AN42" i="13"/>
  <c r="AM42" i="13"/>
  <c r="AL42" i="13"/>
  <c r="AK42" i="13"/>
  <c r="AJ42" i="13"/>
  <c r="AI42" i="13"/>
  <c r="AH42" i="13"/>
  <c r="AG42" i="13"/>
  <c r="AF42" i="13"/>
  <c r="AE42" i="13"/>
  <c r="AD42" i="13"/>
  <c r="AC42" i="13"/>
  <c r="AB42" i="13"/>
  <c r="AA42" i="13"/>
  <c r="Z42" i="13"/>
  <c r="Y42" i="13"/>
  <c r="X42" i="13"/>
  <c r="W42" i="13"/>
  <c r="V42" i="13"/>
  <c r="U42" i="13"/>
  <c r="T42" i="13"/>
  <c r="S42" i="13"/>
  <c r="R42" i="13"/>
  <c r="Q42" i="13"/>
  <c r="P42" i="13"/>
  <c r="O42" i="13"/>
  <c r="N42" i="13"/>
  <c r="M42" i="13"/>
  <c r="L42" i="13"/>
  <c r="K42" i="13"/>
  <c r="J42" i="13"/>
  <c r="I42" i="13"/>
  <c r="H42" i="13"/>
  <c r="G42" i="13"/>
  <c r="DB41" i="13"/>
  <c r="DA41" i="13"/>
  <c r="CZ41" i="13"/>
  <c r="CY41" i="13"/>
  <c r="CX41" i="13"/>
  <c r="CW41" i="13"/>
  <c r="CV41" i="13"/>
  <c r="CU41" i="13"/>
  <c r="CT41" i="13"/>
  <c r="CS41" i="13"/>
  <c r="CR41" i="13"/>
  <c r="CQ41" i="13"/>
  <c r="CP41" i="13"/>
  <c r="CO41" i="13"/>
  <c r="CN41" i="13"/>
  <c r="CM41" i="13"/>
  <c r="CL41" i="13"/>
  <c r="CK41" i="13"/>
  <c r="CJ41" i="13"/>
  <c r="CI41" i="13"/>
  <c r="CH41" i="13"/>
  <c r="CG41" i="13"/>
  <c r="CF41" i="13"/>
  <c r="CE41" i="13"/>
  <c r="CD41" i="13"/>
  <c r="CC41" i="13"/>
  <c r="CB41" i="13"/>
  <c r="CA41" i="13"/>
  <c r="BZ41" i="13"/>
  <c r="BY41" i="13"/>
  <c r="BX41" i="13"/>
  <c r="BW41" i="13"/>
  <c r="BV41" i="13"/>
  <c r="BU41" i="13"/>
  <c r="BT41" i="13"/>
  <c r="BS41" i="13"/>
  <c r="BR41" i="13"/>
  <c r="BQ41" i="13"/>
  <c r="BP41" i="13"/>
  <c r="BO41" i="13"/>
  <c r="BN41" i="13"/>
  <c r="BM41" i="13"/>
  <c r="BL41" i="13"/>
  <c r="BK41" i="13"/>
  <c r="BJ41" i="13"/>
  <c r="BI41" i="13"/>
  <c r="BH41" i="13"/>
  <c r="BG41" i="13"/>
  <c r="BF41" i="13"/>
  <c r="BE41" i="13"/>
  <c r="BD41" i="13"/>
  <c r="BC41" i="13"/>
  <c r="BB41" i="13"/>
  <c r="BA41" i="13"/>
  <c r="AZ41" i="13"/>
  <c r="AY41" i="13"/>
  <c r="AX41" i="13"/>
  <c r="AW41" i="13"/>
  <c r="AV41" i="13"/>
  <c r="AU41" i="13"/>
  <c r="AT41" i="13"/>
  <c r="AS41" i="13"/>
  <c r="AR41" i="13"/>
  <c r="AQ41" i="13"/>
  <c r="AP41" i="13"/>
  <c r="AO41" i="13"/>
  <c r="AN41" i="13"/>
  <c r="AM41" i="13"/>
  <c r="AL41" i="13"/>
  <c r="AK41" i="13"/>
  <c r="AJ41" i="13"/>
  <c r="AI41" i="13"/>
  <c r="AH41" i="13"/>
  <c r="AG41" i="13"/>
  <c r="AF41" i="13"/>
  <c r="AE41" i="13"/>
  <c r="AD41" i="13"/>
  <c r="AC41" i="13"/>
  <c r="AB41" i="13"/>
  <c r="AA41" i="13"/>
  <c r="Z41" i="13"/>
  <c r="Y41" i="13"/>
  <c r="X41" i="13"/>
  <c r="W41" i="13"/>
  <c r="V41" i="13"/>
  <c r="U41" i="13"/>
  <c r="T41" i="13"/>
  <c r="S41" i="13"/>
  <c r="R41" i="13"/>
  <c r="Q41" i="13"/>
  <c r="P41" i="13"/>
  <c r="O41" i="13"/>
  <c r="N41" i="13"/>
  <c r="M41" i="13"/>
  <c r="L41" i="13"/>
  <c r="K41" i="13"/>
  <c r="J41" i="13"/>
  <c r="I41" i="13"/>
  <c r="H41" i="13"/>
  <c r="G41" i="13"/>
  <c r="DB40" i="13"/>
  <c r="DA40" i="13"/>
  <c r="CZ40" i="13"/>
  <c r="CY40" i="13"/>
  <c r="CX40" i="13"/>
  <c r="CW40" i="13"/>
  <c r="CV40" i="13"/>
  <c r="CU40" i="13"/>
  <c r="CT40" i="13"/>
  <c r="CS40" i="13"/>
  <c r="CR40" i="13"/>
  <c r="CQ40" i="13"/>
  <c r="CP40" i="13"/>
  <c r="CO40" i="13"/>
  <c r="CN40" i="13"/>
  <c r="CM40" i="13"/>
  <c r="CL40" i="13"/>
  <c r="CK40" i="13"/>
  <c r="CJ40" i="13"/>
  <c r="CI40" i="13"/>
  <c r="CH40" i="13"/>
  <c r="CG40" i="13"/>
  <c r="CF40" i="13"/>
  <c r="CE40" i="13"/>
  <c r="CD40" i="13"/>
  <c r="CC40" i="13"/>
  <c r="CB40" i="13"/>
  <c r="CA40" i="13"/>
  <c r="BZ40" i="13"/>
  <c r="BY40" i="13"/>
  <c r="BX40" i="13"/>
  <c r="BW40" i="13"/>
  <c r="BV40" i="13"/>
  <c r="BU40" i="13"/>
  <c r="BT40" i="13"/>
  <c r="BS40" i="13"/>
  <c r="BR40" i="13"/>
  <c r="BQ40" i="13"/>
  <c r="BP40" i="13"/>
  <c r="BO40" i="13"/>
  <c r="BN40" i="13"/>
  <c r="BM40" i="13"/>
  <c r="BL40" i="13"/>
  <c r="BK40" i="13"/>
  <c r="BJ40" i="13"/>
  <c r="BI40" i="13"/>
  <c r="BH40" i="13"/>
  <c r="BG40" i="13"/>
  <c r="BF40" i="13"/>
  <c r="BE40" i="13"/>
  <c r="BD40" i="13"/>
  <c r="BC40" i="13"/>
  <c r="BB40" i="13"/>
  <c r="BA40" i="13"/>
  <c r="AZ40" i="13"/>
  <c r="AY40" i="13"/>
  <c r="AX40" i="13"/>
  <c r="AW40" i="13"/>
  <c r="AV40" i="13"/>
  <c r="AU40" i="13"/>
  <c r="AT40" i="13"/>
  <c r="AS40" i="13"/>
  <c r="AR40" i="13"/>
  <c r="AQ40" i="13"/>
  <c r="AP40" i="13"/>
  <c r="AO40" i="13"/>
  <c r="AN40" i="13"/>
  <c r="AM40" i="13"/>
  <c r="AL40" i="13"/>
  <c r="AK40" i="13"/>
  <c r="AJ40" i="13"/>
  <c r="AI40" i="13"/>
  <c r="AH40" i="13"/>
  <c r="AG40" i="13"/>
  <c r="AF40" i="13"/>
  <c r="AE40" i="13"/>
  <c r="AD40" i="13"/>
  <c r="AC40" i="13"/>
  <c r="AB40" i="13"/>
  <c r="AA40" i="13"/>
  <c r="Z40" i="13"/>
  <c r="Y40" i="13"/>
  <c r="X40" i="13"/>
  <c r="W40" i="13"/>
  <c r="V40" i="13"/>
  <c r="U40" i="13"/>
  <c r="T40" i="13"/>
  <c r="S40" i="13"/>
  <c r="R40" i="13"/>
  <c r="Q40" i="13"/>
  <c r="P40" i="13"/>
  <c r="O40" i="13"/>
  <c r="N40" i="13"/>
  <c r="M40" i="13"/>
  <c r="L40" i="13"/>
  <c r="K40" i="13"/>
  <c r="J40" i="13"/>
  <c r="I40" i="13"/>
  <c r="H40" i="13"/>
  <c r="G40" i="13"/>
  <c r="DB39" i="13"/>
  <c r="DA39" i="13"/>
  <c r="CZ39" i="13"/>
  <c r="CY39" i="13"/>
  <c r="CX39" i="13"/>
  <c r="CW39" i="13"/>
  <c r="CV39" i="13"/>
  <c r="CU39" i="13"/>
  <c r="CT39" i="13"/>
  <c r="CS39" i="13"/>
  <c r="CR39" i="13"/>
  <c r="CQ39" i="13"/>
  <c r="CP39" i="13"/>
  <c r="CO39" i="13"/>
  <c r="CN39" i="13"/>
  <c r="CM39" i="13"/>
  <c r="CL39" i="13"/>
  <c r="CK39" i="13"/>
  <c r="CJ39" i="13"/>
  <c r="CI39" i="13"/>
  <c r="CH39" i="13"/>
  <c r="CG39" i="13"/>
  <c r="CF39" i="13"/>
  <c r="CE39" i="13"/>
  <c r="CD39" i="13"/>
  <c r="CC39" i="13"/>
  <c r="CB39" i="13"/>
  <c r="CA39" i="13"/>
  <c r="BZ39" i="13"/>
  <c r="BY39" i="13"/>
  <c r="BX39" i="13"/>
  <c r="BW39" i="13"/>
  <c r="BV39" i="13"/>
  <c r="BU39" i="13"/>
  <c r="BT39" i="13"/>
  <c r="BS39" i="13"/>
  <c r="BR39" i="13"/>
  <c r="BQ39" i="13"/>
  <c r="BP39" i="13"/>
  <c r="BO39" i="13"/>
  <c r="BN39" i="13"/>
  <c r="BM39" i="13"/>
  <c r="BL39" i="13"/>
  <c r="BK39" i="13"/>
  <c r="BJ39" i="13"/>
  <c r="BI39" i="13"/>
  <c r="BH39" i="13"/>
  <c r="BG39" i="13"/>
  <c r="BF39" i="13"/>
  <c r="BE39" i="13"/>
  <c r="BD39" i="13"/>
  <c r="BC39" i="13"/>
  <c r="BB39" i="13"/>
  <c r="BA39" i="13"/>
  <c r="AZ39" i="13"/>
  <c r="AY39" i="13"/>
  <c r="AX39" i="13"/>
  <c r="AW39" i="13"/>
  <c r="AV39" i="13"/>
  <c r="AU39" i="13"/>
  <c r="AT39" i="13"/>
  <c r="AS39" i="13"/>
  <c r="AR39" i="13"/>
  <c r="AQ39" i="13"/>
  <c r="AP39" i="13"/>
  <c r="AO39" i="13"/>
  <c r="AN39" i="13"/>
  <c r="AM39" i="13"/>
  <c r="AL39" i="13"/>
  <c r="AK39" i="13"/>
  <c r="AJ39" i="13"/>
  <c r="AI39" i="13"/>
  <c r="AH39" i="13"/>
  <c r="AG39" i="13"/>
  <c r="AF39" i="13"/>
  <c r="AE39" i="13"/>
  <c r="AD39" i="13"/>
  <c r="AC39" i="13"/>
  <c r="AB39" i="13"/>
  <c r="AA39" i="13"/>
  <c r="Z39" i="13"/>
  <c r="Y39" i="13"/>
  <c r="X39" i="13"/>
  <c r="W39" i="13"/>
  <c r="V39" i="13"/>
  <c r="U39" i="13"/>
  <c r="T39" i="13"/>
  <c r="S39" i="13"/>
  <c r="R39" i="13"/>
  <c r="Q39" i="13"/>
  <c r="P39" i="13"/>
  <c r="O39" i="13"/>
  <c r="N39" i="13"/>
  <c r="M39" i="13"/>
  <c r="L39" i="13"/>
  <c r="K39" i="13"/>
  <c r="J39" i="13"/>
  <c r="I39" i="13"/>
  <c r="H39" i="13"/>
  <c r="G39" i="13"/>
  <c r="DB38" i="13"/>
  <c r="DA38" i="13"/>
  <c r="CZ38" i="13"/>
  <c r="CY38" i="13"/>
  <c r="CX38" i="13"/>
  <c r="CW38" i="13"/>
  <c r="CV38" i="13"/>
  <c r="CU38" i="13"/>
  <c r="CT38" i="13"/>
  <c r="CS38" i="13"/>
  <c r="CR38" i="13"/>
  <c r="CQ38" i="13"/>
  <c r="CP38" i="13"/>
  <c r="CO38" i="13"/>
  <c r="CN38" i="13"/>
  <c r="CM38" i="13"/>
  <c r="CL38" i="13"/>
  <c r="CK38" i="13"/>
  <c r="CJ38" i="13"/>
  <c r="CI38" i="13"/>
  <c r="CH38" i="13"/>
  <c r="CG38" i="13"/>
  <c r="CF38" i="13"/>
  <c r="CE38" i="13"/>
  <c r="CD38" i="13"/>
  <c r="CC38" i="13"/>
  <c r="CB38" i="13"/>
  <c r="CA38" i="13"/>
  <c r="BZ38" i="13"/>
  <c r="BY38" i="13"/>
  <c r="BX38" i="13"/>
  <c r="BW38" i="13"/>
  <c r="BV38" i="13"/>
  <c r="BU38" i="13"/>
  <c r="BT38" i="13"/>
  <c r="BS38" i="13"/>
  <c r="BR38" i="13"/>
  <c r="BQ38" i="13"/>
  <c r="BP38" i="13"/>
  <c r="BO38" i="13"/>
  <c r="BN38" i="13"/>
  <c r="BM38" i="13"/>
  <c r="BL38" i="13"/>
  <c r="BK38" i="13"/>
  <c r="BJ38" i="13"/>
  <c r="BI38" i="13"/>
  <c r="BH38" i="13"/>
  <c r="BG38" i="13"/>
  <c r="BF38" i="13"/>
  <c r="BE38" i="13"/>
  <c r="BD38" i="13"/>
  <c r="BC38" i="13"/>
  <c r="BB38" i="13"/>
  <c r="BA38" i="13"/>
  <c r="AZ38" i="13"/>
  <c r="AY38" i="13"/>
  <c r="AX38" i="13"/>
  <c r="AW38" i="13"/>
  <c r="AV38" i="13"/>
  <c r="AU38" i="13"/>
  <c r="AT38" i="13"/>
  <c r="AS38" i="13"/>
  <c r="AR38" i="13"/>
  <c r="AQ38" i="13"/>
  <c r="AP38" i="13"/>
  <c r="AO38" i="13"/>
  <c r="AN38" i="13"/>
  <c r="AM38" i="13"/>
  <c r="AL38" i="13"/>
  <c r="AK38" i="13"/>
  <c r="AJ38" i="13"/>
  <c r="AI38" i="13"/>
  <c r="AH38" i="13"/>
  <c r="AG38" i="13"/>
  <c r="AF38" i="13"/>
  <c r="AE38" i="13"/>
  <c r="AD38" i="13"/>
  <c r="AC38" i="13"/>
  <c r="AB38" i="13"/>
  <c r="AA38" i="13"/>
  <c r="Z38" i="13"/>
  <c r="Y38" i="13"/>
  <c r="X38" i="13"/>
  <c r="W38" i="13"/>
  <c r="V38" i="13"/>
  <c r="U38" i="13"/>
  <c r="T38" i="13"/>
  <c r="S38" i="13"/>
  <c r="R38" i="13"/>
  <c r="Q38" i="13"/>
  <c r="P38" i="13"/>
  <c r="O38" i="13"/>
  <c r="N38" i="13"/>
  <c r="M38" i="13"/>
  <c r="L38" i="13"/>
  <c r="K38" i="13"/>
  <c r="J38" i="13"/>
  <c r="I38" i="13"/>
  <c r="H38" i="13"/>
  <c r="G38" i="13"/>
  <c r="DB37" i="13"/>
  <c r="DA37" i="13"/>
  <c r="CZ37" i="13"/>
  <c r="CY37" i="13"/>
  <c r="CX37" i="13"/>
  <c r="CW37" i="13"/>
  <c r="CV37" i="13"/>
  <c r="CU37" i="13"/>
  <c r="CT37" i="13"/>
  <c r="CS37" i="13"/>
  <c r="CR37" i="13"/>
  <c r="CQ37" i="13"/>
  <c r="CP37" i="13"/>
  <c r="CO37" i="13"/>
  <c r="CN37" i="13"/>
  <c r="CM37" i="13"/>
  <c r="CL37" i="13"/>
  <c r="CK37" i="13"/>
  <c r="CJ37" i="13"/>
  <c r="CI37" i="13"/>
  <c r="CH37" i="13"/>
  <c r="CG37" i="13"/>
  <c r="CF37" i="13"/>
  <c r="CE37" i="13"/>
  <c r="CD37" i="13"/>
  <c r="CC37" i="13"/>
  <c r="CB37" i="13"/>
  <c r="CA37" i="13"/>
  <c r="BZ37" i="13"/>
  <c r="BY37" i="13"/>
  <c r="BX37" i="13"/>
  <c r="BW37" i="13"/>
  <c r="BV37" i="13"/>
  <c r="BU37" i="13"/>
  <c r="BT37" i="13"/>
  <c r="BS37" i="13"/>
  <c r="BR37" i="13"/>
  <c r="BQ37" i="13"/>
  <c r="BP37" i="13"/>
  <c r="BO37" i="13"/>
  <c r="BN37" i="13"/>
  <c r="BM37" i="13"/>
  <c r="BL37" i="13"/>
  <c r="BK37" i="13"/>
  <c r="BJ37" i="13"/>
  <c r="BI37" i="13"/>
  <c r="BH37" i="13"/>
  <c r="BG37" i="13"/>
  <c r="BF37" i="13"/>
  <c r="BE37" i="13"/>
  <c r="BD37" i="13"/>
  <c r="BC37" i="13"/>
  <c r="BB37" i="13"/>
  <c r="BA37" i="13"/>
  <c r="AZ37" i="13"/>
  <c r="AY37" i="13"/>
  <c r="AX37" i="13"/>
  <c r="AW37" i="13"/>
  <c r="AV37" i="13"/>
  <c r="AU37" i="13"/>
  <c r="AT37" i="13"/>
  <c r="AS37" i="13"/>
  <c r="AR37" i="13"/>
  <c r="AQ37" i="13"/>
  <c r="AP37" i="13"/>
  <c r="AO37" i="13"/>
  <c r="AN37" i="13"/>
  <c r="AM37" i="13"/>
  <c r="AL37" i="13"/>
  <c r="AK37" i="13"/>
  <c r="AJ37" i="13"/>
  <c r="AI37" i="13"/>
  <c r="AH37" i="13"/>
  <c r="AG37" i="13"/>
  <c r="AF37" i="13"/>
  <c r="AE37" i="13"/>
  <c r="AD37" i="13"/>
  <c r="AC37" i="13"/>
  <c r="AB37" i="13"/>
  <c r="AA37" i="13"/>
  <c r="Z37" i="13"/>
  <c r="Y37" i="13"/>
  <c r="X37" i="13"/>
  <c r="W37" i="13"/>
  <c r="V37" i="13"/>
  <c r="U37" i="13"/>
  <c r="T37" i="13"/>
  <c r="S37" i="13"/>
  <c r="R37" i="13"/>
  <c r="Q37" i="13"/>
  <c r="P37" i="13"/>
  <c r="O37" i="13"/>
  <c r="N37" i="13"/>
  <c r="M37" i="13"/>
  <c r="L37" i="13"/>
  <c r="K37" i="13"/>
  <c r="J37" i="13"/>
  <c r="I37" i="13"/>
  <c r="H37" i="13"/>
  <c r="G37" i="13"/>
  <c r="DB36" i="13"/>
  <c r="DA36" i="13"/>
  <c r="CZ36" i="13"/>
  <c r="CY36" i="13"/>
  <c r="CX36" i="13"/>
  <c r="CW36" i="13"/>
  <c r="CV36" i="13"/>
  <c r="CU36" i="13"/>
  <c r="CT36" i="13"/>
  <c r="CS36" i="13"/>
  <c r="CR36" i="13"/>
  <c r="CQ36" i="13"/>
  <c r="CP36" i="13"/>
  <c r="CO36" i="13"/>
  <c r="CN36" i="13"/>
  <c r="CM36" i="13"/>
  <c r="CL36" i="13"/>
  <c r="CK36" i="13"/>
  <c r="CJ36" i="13"/>
  <c r="CI36" i="13"/>
  <c r="CH36" i="13"/>
  <c r="CG36" i="13"/>
  <c r="CF36" i="13"/>
  <c r="CE36" i="13"/>
  <c r="CD36" i="13"/>
  <c r="CC36" i="13"/>
  <c r="CB36" i="13"/>
  <c r="CA36" i="13"/>
  <c r="BZ36" i="13"/>
  <c r="BY36" i="13"/>
  <c r="BX36" i="13"/>
  <c r="BW36" i="13"/>
  <c r="BV36" i="13"/>
  <c r="BU36" i="13"/>
  <c r="BT36" i="13"/>
  <c r="BS36" i="13"/>
  <c r="BR36" i="13"/>
  <c r="BQ36" i="13"/>
  <c r="BP36" i="13"/>
  <c r="BO36" i="13"/>
  <c r="BN36" i="13"/>
  <c r="BM36" i="13"/>
  <c r="BL36" i="13"/>
  <c r="BK36" i="13"/>
  <c r="BJ36" i="13"/>
  <c r="BI36" i="13"/>
  <c r="BH36" i="13"/>
  <c r="BG36" i="13"/>
  <c r="BF36" i="13"/>
  <c r="BE36" i="13"/>
  <c r="BD36" i="13"/>
  <c r="BC36" i="13"/>
  <c r="BB36" i="13"/>
  <c r="BA36" i="13"/>
  <c r="AZ36" i="13"/>
  <c r="AY36" i="13"/>
  <c r="AX36" i="13"/>
  <c r="AW36" i="13"/>
  <c r="AV36" i="13"/>
  <c r="AU36" i="13"/>
  <c r="AT36" i="13"/>
  <c r="AS36" i="13"/>
  <c r="AR36" i="13"/>
  <c r="AQ36" i="13"/>
  <c r="AP36" i="13"/>
  <c r="AO36" i="13"/>
  <c r="AN36" i="13"/>
  <c r="AM36" i="13"/>
  <c r="AL36" i="13"/>
  <c r="AK36" i="13"/>
  <c r="AJ36" i="13"/>
  <c r="AI36" i="13"/>
  <c r="AH36" i="13"/>
  <c r="AG36" i="13"/>
  <c r="AF36" i="13"/>
  <c r="AE36" i="13"/>
  <c r="AD36" i="13"/>
  <c r="AC36" i="13"/>
  <c r="AB36" i="13"/>
  <c r="AA36" i="13"/>
  <c r="Z36" i="13"/>
  <c r="Y36" i="13"/>
  <c r="X36" i="13"/>
  <c r="W36" i="13"/>
  <c r="V36" i="13"/>
  <c r="U36" i="13"/>
  <c r="T36" i="13"/>
  <c r="S36" i="13"/>
  <c r="R36" i="13"/>
  <c r="Q36" i="13"/>
  <c r="P36" i="13"/>
  <c r="O36" i="13"/>
  <c r="N36" i="13"/>
  <c r="M36" i="13"/>
  <c r="L36" i="13"/>
  <c r="K36" i="13"/>
  <c r="J36" i="13"/>
  <c r="I36" i="13"/>
  <c r="H36" i="13"/>
  <c r="G36" i="13"/>
  <c r="DB35" i="13"/>
  <c r="DA35" i="13"/>
  <c r="CZ35" i="13"/>
  <c r="CY35" i="13"/>
  <c r="CX35" i="13"/>
  <c r="CW35" i="13"/>
  <c r="CV35" i="13"/>
  <c r="CU35" i="13"/>
  <c r="CT35" i="13"/>
  <c r="CS35" i="13"/>
  <c r="CR35" i="13"/>
  <c r="CQ35" i="13"/>
  <c r="CP35" i="13"/>
  <c r="CO35" i="13"/>
  <c r="CN35" i="13"/>
  <c r="CM35" i="13"/>
  <c r="CL35" i="13"/>
  <c r="CK35" i="13"/>
  <c r="CJ35" i="13"/>
  <c r="CI35" i="13"/>
  <c r="CH35" i="13"/>
  <c r="CG35" i="13"/>
  <c r="CF35" i="13"/>
  <c r="CE35" i="13"/>
  <c r="CD35" i="13"/>
  <c r="CC35" i="13"/>
  <c r="CB35" i="13"/>
  <c r="CA35" i="13"/>
  <c r="BZ35" i="13"/>
  <c r="BY35" i="13"/>
  <c r="BX35" i="13"/>
  <c r="BW35" i="13"/>
  <c r="BV35" i="13"/>
  <c r="BU35" i="13"/>
  <c r="BT35" i="13"/>
  <c r="BS35" i="13"/>
  <c r="BR35" i="13"/>
  <c r="BQ35" i="13"/>
  <c r="BP35" i="13"/>
  <c r="BO35" i="13"/>
  <c r="BN35" i="13"/>
  <c r="BM35" i="13"/>
  <c r="BL35" i="13"/>
  <c r="BK35" i="13"/>
  <c r="BJ35" i="13"/>
  <c r="BI35" i="13"/>
  <c r="BH35" i="13"/>
  <c r="BG35" i="13"/>
  <c r="BF35" i="13"/>
  <c r="BE35" i="13"/>
  <c r="BD35" i="13"/>
  <c r="BC35" i="13"/>
  <c r="BB35" i="13"/>
  <c r="BA35" i="13"/>
  <c r="AZ35" i="13"/>
  <c r="AY35" i="13"/>
  <c r="AX35" i="13"/>
  <c r="AW35" i="13"/>
  <c r="AV35" i="13"/>
  <c r="AU35" i="13"/>
  <c r="AT35" i="13"/>
  <c r="AS35" i="13"/>
  <c r="AR35" i="13"/>
  <c r="AQ35" i="13"/>
  <c r="AP35" i="13"/>
  <c r="AO35" i="13"/>
  <c r="AN35" i="13"/>
  <c r="AM35" i="13"/>
  <c r="AL35" i="13"/>
  <c r="AK35" i="13"/>
  <c r="AJ35" i="13"/>
  <c r="AI35" i="13"/>
  <c r="AH35" i="13"/>
  <c r="AG35" i="13"/>
  <c r="AF35" i="13"/>
  <c r="AE35" i="13"/>
  <c r="AD35" i="13"/>
  <c r="AC35" i="13"/>
  <c r="AB35" i="13"/>
  <c r="AA35" i="13"/>
  <c r="Z35" i="13"/>
  <c r="Y35" i="13"/>
  <c r="X35" i="13"/>
  <c r="W35" i="13"/>
  <c r="V35" i="13"/>
  <c r="U35" i="13"/>
  <c r="T35" i="13"/>
  <c r="S35" i="13"/>
  <c r="R35" i="13"/>
  <c r="Q35" i="13"/>
  <c r="P35" i="13"/>
  <c r="O35" i="13"/>
  <c r="N35" i="13"/>
  <c r="M35" i="13"/>
  <c r="L35" i="13"/>
  <c r="K35" i="13"/>
  <c r="J35" i="13"/>
  <c r="I35" i="13"/>
  <c r="H35" i="13"/>
  <c r="G35" i="13"/>
  <c r="DB34" i="13"/>
  <c r="DA34" i="13"/>
  <c r="CZ34" i="13"/>
  <c r="CY34" i="13"/>
  <c r="CX34" i="13"/>
  <c r="CW34" i="13"/>
  <c r="CV34" i="13"/>
  <c r="CU34" i="13"/>
  <c r="CT34" i="13"/>
  <c r="CS34" i="13"/>
  <c r="CR34" i="13"/>
  <c r="CQ34" i="13"/>
  <c r="CP34" i="13"/>
  <c r="CO34" i="13"/>
  <c r="CN34" i="13"/>
  <c r="CM34" i="13"/>
  <c r="CL34" i="13"/>
  <c r="CK34" i="13"/>
  <c r="CJ34" i="13"/>
  <c r="CI34" i="13"/>
  <c r="CH34" i="13"/>
  <c r="CG34" i="13"/>
  <c r="CF34" i="13"/>
  <c r="CE34" i="13"/>
  <c r="CD34" i="13"/>
  <c r="CC34" i="13"/>
  <c r="CB34" i="13"/>
  <c r="CA34" i="13"/>
  <c r="BZ34" i="13"/>
  <c r="BY34" i="13"/>
  <c r="BX34" i="13"/>
  <c r="BW34" i="13"/>
  <c r="BV34" i="13"/>
  <c r="BU34" i="13"/>
  <c r="BT34" i="13"/>
  <c r="BS34" i="13"/>
  <c r="BR34" i="13"/>
  <c r="BQ34" i="13"/>
  <c r="BP34" i="13"/>
  <c r="BO34" i="13"/>
  <c r="BN34" i="13"/>
  <c r="BM34" i="13"/>
  <c r="BL34" i="13"/>
  <c r="BK34" i="13"/>
  <c r="BJ34" i="13"/>
  <c r="BI34" i="13"/>
  <c r="BH34" i="13"/>
  <c r="BG34" i="13"/>
  <c r="BF34" i="13"/>
  <c r="BE34" i="13"/>
  <c r="BD34" i="13"/>
  <c r="BC34" i="13"/>
  <c r="BB34" i="13"/>
  <c r="BA34" i="13"/>
  <c r="AZ34" i="13"/>
  <c r="AY34" i="13"/>
  <c r="AX34" i="13"/>
  <c r="AW34" i="13"/>
  <c r="AV34" i="13"/>
  <c r="AU34" i="13"/>
  <c r="AT34" i="13"/>
  <c r="AS34" i="13"/>
  <c r="AR34" i="13"/>
  <c r="AQ34" i="13"/>
  <c r="AP34" i="13"/>
  <c r="AO34" i="13"/>
  <c r="AN34" i="13"/>
  <c r="AM34" i="13"/>
  <c r="AL34" i="13"/>
  <c r="AK34" i="13"/>
  <c r="AJ34" i="13"/>
  <c r="AI34" i="13"/>
  <c r="AH34" i="13"/>
  <c r="AG34" i="13"/>
  <c r="AF34" i="13"/>
  <c r="AE34" i="13"/>
  <c r="AD34" i="13"/>
  <c r="AC34" i="13"/>
  <c r="AB34" i="13"/>
  <c r="AA34" i="13"/>
  <c r="Z34" i="13"/>
  <c r="Y34" i="13"/>
  <c r="X34" i="13"/>
  <c r="W34" i="13"/>
  <c r="V34" i="13"/>
  <c r="U34" i="13"/>
  <c r="T34" i="13"/>
  <c r="S34" i="13"/>
  <c r="R34" i="13"/>
  <c r="Q34" i="13"/>
  <c r="P34" i="13"/>
  <c r="O34" i="13"/>
  <c r="N34" i="13"/>
  <c r="M34" i="13"/>
  <c r="L34" i="13"/>
  <c r="K34" i="13"/>
  <c r="J34" i="13"/>
  <c r="I34" i="13"/>
  <c r="H34" i="13"/>
  <c r="G34" i="13"/>
  <c r="DB33" i="13"/>
  <c r="DA33" i="13"/>
  <c r="CZ33" i="13"/>
  <c r="CY33" i="13"/>
  <c r="CX33" i="13"/>
  <c r="CW33" i="13"/>
  <c r="CV33" i="13"/>
  <c r="CU33" i="13"/>
  <c r="CT33" i="13"/>
  <c r="CS33" i="13"/>
  <c r="CR33" i="13"/>
  <c r="CQ33" i="13"/>
  <c r="CP33" i="13"/>
  <c r="CO33" i="13"/>
  <c r="CN33" i="13"/>
  <c r="CM33" i="13"/>
  <c r="CL33" i="13"/>
  <c r="CK33" i="13"/>
  <c r="CJ33" i="13"/>
  <c r="CI33" i="13"/>
  <c r="CH33" i="13"/>
  <c r="CG33" i="13"/>
  <c r="CF33" i="13"/>
  <c r="CE33" i="13"/>
  <c r="CD33" i="13"/>
  <c r="CC33" i="13"/>
  <c r="CB33" i="13"/>
  <c r="CA33" i="13"/>
  <c r="BZ33" i="13"/>
  <c r="BY33" i="13"/>
  <c r="BX33" i="13"/>
  <c r="BW33" i="13"/>
  <c r="BV33" i="13"/>
  <c r="BU33" i="13"/>
  <c r="BT33" i="13"/>
  <c r="BS33" i="13"/>
  <c r="BR33" i="13"/>
  <c r="BQ33" i="13"/>
  <c r="BP33" i="13"/>
  <c r="BO33" i="13"/>
  <c r="BN33" i="13"/>
  <c r="BM33" i="13"/>
  <c r="BL33" i="13"/>
  <c r="BK33" i="13"/>
  <c r="BJ33" i="13"/>
  <c r="BI33" i="13"/>
  <c r="BH33" i="13"/>
  <c r="BG33" i="13"/>
  <c r="BF33" i="13"/>
  <c r="BE33" i="13"/>
  <c r="BD33" i="13"/>
  <c r="BC33" i="13"/>
  <c r="BB33" i="13"/>
  <c r="BA33" i="13"/>
  <c r="AZ33" i="13"/>
  <c r="AY33" i="13"/>
  <c r="AX33" i="13"/>
  <c r="AW33" i="13"/>
  <c r="AV33" i="13"/>
  <c r="AU33" i="13"/>
  <c r="AT33" i="13"/>
  <c r="AS33" i="13"/>
  <c r="AR33" i="13"/>
  <c r="AQ33" i="13"/>
  <c r="AP33" i="13"/>
  <c r="AO33" i="13"/>
  <c r="AN33" i="13"/>
  <c r="AM33" i="13"/>
  <c r="AL33" i="13"/>
  <c r="AK33" i="13"/>
  <c r="AJ33" i="13"/>
  <c r="AI33" i="13"/>
  <c r="AH33" i="13"/>
  <c r="AG33" i="13"/>
  <c r="AF33" i="13"/>
  <c r="AE33" i="13"/>
  <c r="AD33" i="13"/>
  <c r="AC33" i="13"/>
  <c r="AB33" i="13"/>
  <c r="AA33" i="13"/>
  <c r="Z33" i="13"/>
  <c r="Y33" i="13"/>
  <c r="X33" i="13"/>
  <c r="W33" i="13"/>
  <c r="V33" i="13"/>
  <c r="U33" i="13"/>
  <c r="T33" i="13"/>
  <c r="S33" i="13"/>
  <c r="R33" i="13"/>
  <c r="Q33" i="13"/>
  <c r="P33" i="13"/>
  <c r="O33" i="13"/>
  <c r="N33" i="13"/>
  <c r="M33" i="13"/>
  <c r="L33" i="13"/>
  <c r="K33" i="13"/>
  <c r="J33" i="13"/>
  <c r="I33" i="13"/>
  <c r="H33" i="13"/>
  <c r="G33" i="13"/>
  <c r="DB32" i="13"/>
  <c r="DA32" i="13"/>
  <c r="CZ32" i="13"/>
  <c r="CY32" i="13"/>
  <c r="CX32" i="13"/>
  <c r="CW32" i="13"/>
  <c r="CV32" i="13"/>
  <c r="CU32" i="13"/>
  <c r="CT32" i="13"/>
  <c r="CS32" i="13"/>
  <c r="CR32" i="13"/>
  <c r="CQ32" i="13"/>
  <c r="CP32" i="13"/>
  <c r="CO32" i="13"/>
  <c r="CN32" i="13"/>
  <c r="CM32" i="13"/>
  <c r="CL32" i="13"/>
  <c r="CK32" i="13"/>
  <c r="CJ32" i="13"/>
  <c r="CI32" i="13"/>
  <c r="CH32" i="13"/>
  <c r="CG32" i="13"/>
  <c r="CF32" i="13"/>
  <c r="CE32" i="13"/>
  <c r="CD32" i="13"/>
  <c r="CC32" i="13"/>
  <c r="CB32" i="13"/>
  <c r="CA32" i="13"/>
  <c r="BZ32" i="13"/>
  <c r="BY32" i="13"/>
  <c r="BX32" i="13"/>
  <c r="BW32" i="13"/>
  <c r="BV32" i="13"/>
  <c r="BU32" i="13"/>
  <c r="BT32" i="13"/>
  <c r="BS32" i="13"/>
  <c r="BR32" i="13"/>
  <c r="BQ32" i="13"/>
  <c r="BP32" i="13"/>
  <c r="BO32" i="13"/>
  <c r="BN32" i="13"/>
  <c r="BM32" i="13"/>
  <c r="BL32" i="13"/>
  <c r="BK32" i="13"/>
  <c r="BJ32" i="13"/>
  <c r="BI32" i="13"/>
  <c r="BH32" i="13"/>
  <c r="BG32" i="13"/>
  <c r="BF32" i="13"/>
  <c r="BE32" i="13"/>
  <c r="BD32" i="13"/>
  <c r="BC32" i="13"/>
  <c r="BB32" i="13"/>
  <c r="BA32" i="13"/>
  <c r="AZ32" i="13"/>
  <c r="AY32" i="13"/>
  <c r="AX32" i="13"/>
  <c r="AW32" i="13"/>
  <c r="AV32" i="13"/>
  <c r="AU32" i="13"/>
  <c r="AT32" i="13"/>
  <c r="AS32" i="13"/>
  <c r="AR32" i="13"/>
  <c r="AQ32" i="13"/>
  <c r="AP32" i="13"/>
  <c r="AO32" i="13"/>
  <c r="AN32" i="13"/>
  <c r="AM32" i="13"/>
  <c r="AL32" i="13"/>
  <c r="AK32" i="13"/>
  <c r="AJ32" i="13"/>
  <c r="AI32" i="13"/>
  <c r="AH32" i="13"/>
  <c r="AG32" i="13"/>
  <c r="AF32" i="13"/>
  <c r="AE32" i="13"/>
  <c r="AD32" i="13"/>
  <c r="AC32" i="13"/>
  <c r="AB32" i="13"/>
  <c r="AA32" i="13"/>
  <c r="Z32" i="13"/>
  <c r="Y32" i="13"/>
  <c r="X32" i="13"/>
  <c r="W32" i="13"/>
  <c r="V32" i="13"/>
  <c r="U32" i="13"/>
  <c r="T32" i="13"/>
  <c r="S32" i="13"/>
  <c r="R32" i="13"/>
  <c r="Q32" i="13"/>
  <c r="P32" i="13"/>
  <c r="O32" i="13"/>
  <c r="N32" i="13"/>
  <c r="M32" i="13"/>
  <c r="L32" i="13"/>
  <c r="K32" i="13"/>
  <c r="J32" i="13"/>
  <c r="I32" i="13"/>
  <c r="H32" i="13"/>
  <c r="G32" i="13"/>
  <c r="DB31" i="13"/>
  <c r="DA31" i="13"/>
  <c r="CZ31" i="13"/>
  <c r="CY31" i="13"/>
  <c r="CX31" i="13"/>
  <c r="CW31" i="13"/>
  <c r="CV31" i="13"/>
  <c r="CU31" i="13"/>
  <c r="CT31" i="13"/>
  <c r="CS31" i="13"/>
  <c r="CR31" i="13"/>
  <c r="CQ31" i="13"/>
  <c r="CP31" i="13"/>
  <c r="CO31" i="13"/>
  <c r="CN31" i="13"/>
  <c r="CM31" i="13"/>
  <c r="CL31" i="13"/>
  <c r="CK31" i="13"/>
  <c r="CJ31" i="13"/>
  <c r="CI31" i="13"/>
  <c r="CH31" i="13"/>
  <c r="CG31" i="13"/>
  <c r="CF31" i="13"/>
  <c r="CE31" i="13"/>
  <c r="CD31" i="13"/>
  <c r="CC31" i="13"/>
  <c r="CB31" i="13"/>
  <c r="CA31" i="13"/>
  <c r="BZ31" i="13"/>
  <c r="BY31" i="13"/>
  <c r="BX31" i="13"/>
  <c r="BW31" i="13"/>
  <c r="BV31" i="13"/>
  <c r="BU31" i="13"/>
  <c r="BT31" i="13"/>
  <c r="BS31" i="13"/>
  <c r="BR31" i="13"/>
  <c r="BQ31" i="13"/>
  <c r="BP31" i="13"/>
  <c r="BO31" i="13"/>
  <c r="BN31" i="13"/>
  <c r="BM31" i="13"/>
  <c r="BL31" i="13"/>
  <c r="BK31" i="13"/>
  <c r="BJ31" i="13"/>
  <c r="BI31" i="13"/>
  <c r="BH31" i="13"/>
  <c r="BG31" i="13"/>
  <c r="BF31" i="13"/>
  <c r="BE31" i="13"/>
  <c r="BD31" i="13"/>
  <c r="BC31" i="13"/>
  <c r="BB31" i="13"/>
  <c r="BA31" i="13"/>
  <c r="AZ31" i="13"/>
  <c r="AY31" i="13"/>
  <c r="AX31" i="13"/>
  <c r="AW31" i="13"/>
  <c r="AV31" i="13"/>
  <c r="AU31" i="13"/>
  <c r="AT31" i="13"/>
  <c r="AS31" i="13"/>
  <c r="AR31" i="13"/>
  <c r="AQ31" i="13"/>
  <c r="AP31" i="13"/>
  <c r="AO31" i="13"/>
  <c r="AN31" i="13"/>
  <c r="AM31" i="13"/>
  <c r="AL31" i="13"/>
  <c r="AK31" i="13"/>
  <c r="AJ31" i="13"/>
  <c r="AI31" i="13"/>
  <c r="AH31" i="13"/>
  <c r="AG31" i="13"/>
  <c r="AF31" i="13"/>
  <c r="AE31" i="13"/>
  <c r="AD31" i="13"/>
  <c r="AC31" i="13"/>
  <c r="AB31" i="13"/>
  <c r="AA31" i="13"/>
  <c r="Z31" i="13"/>
  <c r="Y31" i="13"/>
  <c r="X31" i="13"/>
  <c r="W31" i="13"/>
  <c r="V31" i="13"/>
  <c r="U31" i="13"/>
  <c r="T31" i="13"/>
  <c r="S31" i="13"/>
  <c r="R31" i="13"/>
  <c r="Q31" i="13"/>
  <c r="P31" i="13"/>
  <c r="O31" i="13"/>
  <c r="N31" i="13"/>
  <c r="M31" i="13"/>
  <c r="L31" i="13"/>
  <c r="K31" i="13"/>
  <c r="J31" i="13"/>
  <c r="I31" i="13"/>
  <c r="H31" i="13"/>
  <c r="G31" i="13"/>
  <c r="DB30" i="13"/>
  <c r="DA30" i="13"/>
  <c r="CZ30" i="13"/>
  <c r="CY30" i="13"/>
  <c r="CX30" i="13"/>
  <c r="CW30" i="13"/>
  <c r="CV30" i="13"/>
  <c r="CU30" i="13"/>
  <c r="CT30" i="13"/>
  <c r="CS30" i="13"/>
  <c r="CR30" i="13"/>
  <c r="CQ30" i="13"/>
  <c r="CP30" i="13"/>
  <c r="CO30" i="13"/>
  <c r="CN30" i="13"/>
  <c r="CM30" i="13"/>
  <c r="CL30" i="13"/>
  <c r="CK30" i="13"/>
  <c r="CJ30" i="13"/>
  <c r="CI30" i="13"/>
  <c r="CH30" i="13"/>
  <c r="CG30" i="13"/>
  <c r="CF30" i="13"/>
  <c r="CE30" i="13"/>
  <c r="CD30" i="13"/>
  <c r="CC30" i="13"/>
  <c r="CB30" i="13"/>
  <c r="CA30" i="13"/>
  <c r="BZ30" i="13"/>
  <c r="BY30" i="13"/>
  <c r="BX30" i="13"/>
  <c r="BW30" i="13"/>
  <c r="BV30" i="13"/>
  <c r="BU30" i="13"/>
  <c r="BT30" i="13"/>
  <c r="BS30" i="13"/>
  <c r="BR30" i="13"/>
  <c r="BQ30" i="13"/>
  <c r="BP30" i="13"/>
  <c r="BO30" i="13"/>
  <c r="BN30" i="13"/>
  <c r="BM30" i="13"/>
  <c r="BL30" i="13"/>
  <c r="BK30" i="13"/>
  <c r="BJ30" i="13"/>
  <c r="BI30" i="13"/>
  <c r="BH30" i="13"/>
  <c r="BG30" i="13"/>
  <c r="BF30" i="13"/>
  <c r="BE30" i="13"/>
  <c r="BD30" i="13"/>
  <c r="BC30" i="13"/>
  <c r="BB30" i="13"/>
  <c r="BA30" i="13"/>
  <c r="AZ30" i="13"/>
  <c r="AY30" i="13"/>
  <c r="AX30" i="13"/>
  <c r="AW30" i="13"/>
  <c r="AV30" i="13"/>
  <c r="AU30" i="13"/>
  <c r="AT30" i="13"/>
  <c r="AS30" i="13"/>
  <c r="AR30" i="13"/>
  <c r="AQ30" i="13"/>
  <c r="AP30" i="13"/>
  <c r="AO30" i="13"/>
  <c r="AN30" i="13"/>
  <c r="AM30" i="13"/>
  <c r="AL30" i="13"/>
  <c r="AK30" i="13"/>
  <c r="AJ30" i="13"/>
  <c r="AI30" i="13"/>
  <c r="AH30" i="13"/>
  <c r="AG30" i="13"/>
  <c r="AF30" i="13"/>
  <c r="AE30" i="13"/>
  <c r="AD30" i="13"/>
  <c r="AC30" i="13"/>
  <c r="AB30" i="13"/>
  <c r="AA30" i="13"/>
  <c r="Z30" i="13"/>
  <c r="Y30" i="13"/>
  <c r="X30" i="13"/>
  <c r="W30" i="13"/>
  <c r="V30" i="13"/>
  <c r="U30" i="13"/>
  <c r="T30" i="13"/>
  <c r="S30" i="13"/>
  <c r="R30" i="13"/>
  <c r="Q30" i="13"/>
  <c r="P30" i="13"/>
  <c r="O30" i="13"/>
  <c r="N30" i="13"/>
  <c r="M30" i="13"/>
  <c r="L30" i="13"/>
  <c r="K30" i="13"/>
  <c r="J30" i="13"/>
  <c r="I30" i="13"/>
  <c r="H30" i="13"/>
  <c r="G30" i="13"/>
  <c r="DB29" i="13"/>
  <c r="DA29" i="13"/>
  <c r="CZ29" i="13"/>
  <c r="CY29" i="13"/>
  <c r="CX29" i="13"/>
  <c r="CW29" i="13"/>
  <c r="CV29" i="13"/>
  <c r="CU29" i="13"/>
  <c r="CT29" i="13"/>
  <c r="CS29" i="13"/>
  <c r="CR29" i="13"/>
  <c r="CQ29" i="13"/>
  <c r="CP29" i="13"/>
  <c r="CO29" i="13"/>
  <c r="CN29" i="13"/>
  <c r="CM29" i="13"/>
  <c r="CL29" i="13"/>
  <c r="CK29" i="13"/>
  <c r="CJ29" i="13"/>
  <c r="CI29" i="13"/>
  <c r="CH29" i="13"/>
  <c r="CG29" i="13"/>
  <c r="CF29" i="13"/>
  <c r="CE29" i="13"/>
  <c r="CD29" i="13"/>
  <c r="CC29" i="13"/>
  <c r="CB29" i="13"/>
  <c r="CA29" i="13"/>
  <c r="BZ29" i="13"/>
  <c r="BY29" i="13"/>
  <c r="BX29" i="13"/>
  <c r="BW29" i="13"/>
  <c r="BV29" i="13"/>
  <c r="BU29" i="13"/>
  <c r="BT29" i="13"/>
  <c r="BS29" i="13"/>
  <c r="BR29" i="13"/>
  <c r="BQ29" i="13"/>
  <c r="BP29" i="13"/>
  <c r="BO29" i="13"/>
  <c r="BN29" i="13"/>
  <c r="BM29" i="13"/>
  <c r="BL29" i="13"/>
  <c r="BK29" i="13"/>
  <c r="BJ29" i="13"/>
  <c r="BI29" i="13"/>
  <c r="BH29" i="13"/>
  <c r="BG29" i="13"/>
  <c r="BF29" i="13"/>
  <c r="BE29" i="13"/>
  <c r="BD29" i="13"/>
  <c r="BC29" i="13"/>
  <c r="BB29" i="13"/>
  <c r="BA29" i="13"/>
  <c r="AZ29" i="13"/>
  <c r="AY29" i="13"/>
  <c r="AX29" i="13"/>
  <c r="AW29" i="13"/>
  <c r="AV29" i="13"/>
  <c r="AU29" i="13"/>
  <c r="AT29" i="13"/>
  <c r="AS29" i="13"/>
  <c r="AR29" i="13"/>
  <c r="AQ29" i="13"/>
  <c r="AP29" i="13"/>
  <c r="AO29" i="13"/>
  <c r="AN29" i="13"/>
  <c r="AM29" i="13"/>
  <c r="AL29" i="13"/>
  <c r="AK29" i="13"/>
  <c r="AJ29" i="13"/>
  <c r="AI29" i="13"/>
  <c r="AH29" i="13"/>
  <c r="AG29" i="13"/>
  <c r="AF29" i="13"/>
  <c r="AE29" i="13"/>
  <c r="AD29" i="13"/>
  <c r="AC29" i="13"/>
  <c r="AB29" i="13"/>
  <c r="AA29" i="13"/>
  <c r="Z29" i="13"/>
  <c r="Y29" i="13"/>
  <c r="X29" i="13"/>
  <c r="W29" i="13"/>
  <c r="V29" i="13"/>
  <c r="U29" i="13"/>
  <c r="T29" i="13"/>
  <c r="S29" i="13"/>
  <c r="R29" i="13"/>
  <c r="Q29" i="13"/>
  <c r="P29" i="13"/>
  <c r="O29" i="13"/>
  <c r="N29" i="13"/>
  <c r="M29" i="13"/>
  <c r="L29" i="13"/>
  <c r="K29" i="13"/>
  <c r="J29" i="13"/>
  <c r="I29" i="13"/>
  <c r="H29" i="13"/>
  <c r="G29" i="13"/>
  <c r="DB28" i="13"/>
  <c r="DA28" i="13"/>
  <c r="CZ28" i="13"/>
  <c r="CY28" i="13"/>
  <c r="CX28" i="13"/>
  <c r="CW28" i="13"/>
  <c r="CV28" i="13"/>
  <c r="CU28" i="13"/>
  <c r="CT28" i="13"/>
  <c r="CS28" i="13"/>
  <c r="CR28" i="13"/>
  <c r="CQ28" i="13"/>
  <c r="CP28" i="13"/>
  <c r="CO28" i="13"/>
  <c r="CN28" i="13"/>
  <c r="CM28" i="13"/>
  <c r="CL28" i="13"/>
  <c r="CK28" i="13"/>
  <c r="CJ28" i="13"/>
  <c r="CI28" i="13"/>
  <c r="CH28" i="13"/>
  <c r="CG28" i="13"/>
  <c r="CF28" i="13"/>
  <c r="CE28" i="13"/>
  <c r="CD28" i="13"/>
  <c r="CC28" i="13"/>
  <c r="CB28" i="13"/>
  <c r="CA28" i="13"/>
  <c r="BZ28" i="13"/>
  <c r="BY28" i="13"/>
  <c r="BX28" i="13"/>
  <c r="BW28" i="13"/>
  <c r="BV28" i="13"/>
  <c r="BU28" i="13"/>
  <c r="BT28" i="13"/>
  <c r="BS28" i="13"/>
  <c r="BR28" i="13"/>
  <c r="BQ28" i="13"/>
  <c r="BP28" i="13"/>
  <c r="BO28" i="13"/>
  <c r="BN28" i="13"/>
  <c r="BM28" i="13"/>
  <c r="BL28" i="13"/>
  <c r="BK28" i="13"/>
  <c r="BJ28" i="13"/>
  <c r="BI28" i="13"/>
  <c r="BH28" i="13"/>
  <c r="BG28" i="13"/>
  <c r="BF28" i="13"/>
  <c r="BE28" i="13"/>
  <c r="BD28" i="13"/>
  <c r="BC28" i="13"/>
  <c r="BB28" i="13"/>
  <c r="BA28" i="13"/>
  <c r="AZ28" i="13"/>
  <c r="AY28" i="13"/>
  <c r="AX28" i="13"/>
  <c r="AW28" i="13"/>
  <c r="AV28" i="13"/>
  <c r="AU28" i="13"/>
  <c r="AT28" i="13"/>
  <c r="AS28" i="13"/>
  <c r="AR28" i="13"/>
  <c r="AQ28" i="13"/>
  <c r="AP28" i="13"/>
  <c r="AO28" i="13"/>
  <c r="AN28" i="13"/>
  <c r="AM28" i="13"/>
  <c r="AL28" i="13"/>
  <c r="AK28" i="13"/>
  <c r="AJ28" i="13"/>
  <c r="AI28" i="13"/>
  <c r="AH28" i="13"/>
  <c r="AG28" i="13"/>
  <c r="AF28" i="13"/>
  <c r="AE28" i="13"/>
  <c r="AD28" i="13"/>
  <c r="AC28" i="13"/>
  <c r="AB28" i="13"/>
  <c r="AA28" i="13"/>
  <c r="Z28" i="13"/>
  <c r="Y28" i="13"/>
  <c r="X28" i="13"/>
  <c r="W28" i="13"/>
  <c r="V28" i="13"/>
  <c r="U28" i="13"/>
  <c r="T28" i="13"/>
  <c r="S28" i="13"/>
  <c r="R28" i="13"/>
  <c r="Q28" i="13"/>
  <c r="P28" i="13"/>
  <c r="O28" i="13"/>
  <c r="N28" i="13"/>
  <c r="M28" i="13"/>
  <c r="L28" i="13"/>
  <c r="K28" i="13"/>
  <c r="J28" i="13"/>
  <c r="I28" i="13"/>
  <c r="H28" i="13"/>
  <c r="G28" i="13"/>
  <c r="DB27" i="13"/>
  <c r="DA27" i="13"/>
  <c r="CZ27" i="13"/>
  <c r="CY27" i="13"/>
  <c r="CX27" i="13"/>
  <c r="CW27" i="13"/>
  <c r="CV27" i="13"/>
  <c r="CU27" i="13"/>
  <c r="CT27" i="13"/>
  <c r="CS27" i="13"/>
  <c r="CR27" i="13"/>
  <c r="CQ27" i="13"/>
  <c r="CP27" i="13"/>
  <c r="CO27" i="13"/>
  <c r="CN27" i="13"/>
  <c r="CM27" i="13"/>
  <c r="CL27" i="13"/>
  <c r="CK27" i="13"/>
  <c r="CJ27" i="13"/>
  <c r="CI27" i="13"/>
  <c r="CH27" i="13"/>
  <c r="CG27" i="13"/>
  <c r="CF27" i="13"/>
  <c r="CE27" i="13"/>
  <c r="CD27" i="13"/>
  <c r="CC27" i="13"/>
  <c r="CB27" i="13"/>
  <c r="CA27" i="13"/>
  <c r="BZ27" i="13"/>
  <c r="BY27" i="13"/>
  <c r="BX27" i="13"/>
  <c r="BW27" i="13"/>
  <c r="BV27" i="13"/>
  <c r="BU27" i="13"/>
  <c r="BT27" i="13"/>
  <c r="BS27" i="13"/>
  <c r="BR27" i="13"/>
  <c r="BQ27" i="13"/>
  <c r="BP27" i="13"/>
  <c r="BO27" i="13"/>
  <c r="BN27" i="13"/>
  <c r="BM27" i="13"/>
  <c r="BL27" i="13"/>
  <c r="BK27" i="13"/>
  <c r="BJ27" i="13"/>
  <c r="BI27" i="13"/>
  <c r="BH27" i="13"/>
  <c r="BG27" i="13"/>
  <c r="BF27" i="13"/>
  <c r="BE27" i="13"/>
  <c r="BD27" i="13"/>
  <c r="BC27" i="13"/>
  <c r="BB27" i="13"/>
  <c r="BA27" i="13"/>
  <c r="AZ27" i="13"/>
  <c r="AY27" i="13"/>
  <c r="AX27" i="13"/>
  <c r="AW27" i="13"/>
  <c r="AV27" i="13"/>
  <c r="AU27" i="13"/>
  <c r="AT27" i="13"/>
  <c r="AS27" i="13"/>
  <c r="AR27" i="13"/>
  <c r="AQ27" i="13"/>
  <c r="AP27" i="13"/>
  <c r="AO27" i="13"/>
  <c r="AN27" i="13"/>
  <c r="AM27" i="13"/>
  <c r="AL27" i="13"/>
  <c r="AK27" i="13"/>
  <c r="AJ27" i="13"/>
  <c r="AI27" i="13"/>
  <c r="AH27" i="13"/>
  <c r="AG27" i="13"/>
  <c r="AF27" i="13"/>
  <c r="AE27" i="13"/>
  <c r="AD27" i="13"/>
  <c r="AC27" i="13"/>
  <c r="AB27" i="13"/>
  <c r="AA27" i="13"/>
  <c r="Z27" i="13"/>
  <c r="Y27" i="13"/>
  <c r="X27" i="13"/>
  <c r="W27" i="13"/>
  <c r="V27" i="13"/>
  <c r="U27" i="13"/>
  <c r="T27" i="13"/>
  <c r="S27" i="13"/>
  <c r="R27" i="13"/>
  <c r="Q27" i="13"/>
  <c r="P27" i="13"/>
  <c r="O27" i="13"/>
  <c r="N27" i="13"/>
  <c r="M27" i="13"/>
  <c r="L27" i="13"/>
  <c r="K27" i="13"/>
  <c r="J27" i="13"/>
  <c r="I27" i="13"/>
  <c r="H27" i="13"/>
  <c r="G27" i="13"/>
  <c r="DB26" i="13"/>
  <c r="DA26" i="13"/>
  <c r="CZ26" i="13"/>
  <c r="CY26" i="13"/>
  <c r="CX26" i="13"/>
  <c r="CW26" i="13"/>
  <c r="CV26" i="13"/>
  <c r="CU26" i="13"/>
  <c r="CT26" i="13"/>
  <c r="CS26" i="13"/>
  <c r="CR26" i="13"/>
  <c r="CQ26" i="13"/>
  <c r="CP26" i="13"/>
  <c r="CO26" i="13"/>
  <c r="CN26" i="13"/>
  <c r="CM26" i="13"/>
  <c r="CL26" i="13"/>
  <c r="CK26" i="13"/>
  <c r="CJ26" i="13"/>
  <c r="CI26" i="13"/>
  <c r="CH26" i="13"/>
  <c r="CG26" i="13"/>
  <c r="CF26" i="13"/>
  <c r="CE26" i="13"/>
  <c r="CD26" i="13"/>
  <c r="CC26" i="13"/>
  <c r="CB26" i="13"/>
  <c r="CA26" i="13"/>
  <c r="BZ26" i="13"/>
  <c r="BY26" i="13"/>
  <c r="BX26" i="13"/>
  <c r="BW26" i="13"/>
  <c r="BV26" i="13"/>
  <c r="BU26" i="13"/>
  <c r="BT26" i="13"/>
  <c r="BS26" i="13"/>
  <c r="BR26" i="13"/>
  <c r="BQ26" i="13"/>
  <c r="BP26" i="13"/>
  <c r="BO26" i="13"/>
  <c r="BN26" i="13"/>
  <c r="BM26" i="13"/>
  <c r="BL26" i="13"/>
  <c r="BK26" i="13"/>
  <c r="BJ26" i="13"/>
  <c r="BI26" i="13"/>
  <c r="BH26" i="13"/>
  <c r="BG26" i="13"/>
  <c r="BF26" i="13"/>
  <c r="BE26" i="13"/>
  <c r="BD26" i="13"/>
  <c r="BC26" i="13"/>
  <c r="BB26" i="13"/>
  <c r="BA26" i="13"/>
  <c r="AZ26" i="13"/>
  <c r="AY26" i="13"/>
  <c r="AX26" i="13"/>
  <c r="AW26" i="13"/>
  <c r="AV26" i="13"/>
  <c r="AU26" i="13"/>
  <c r="AT26" i="13"/>
  <c r="AS26" i="13"/>
  <c r="AR26" i="13"/>
  <c r="AQ26" i="13"/>
  <c r="AP26" i="13"/>
  <c r="AO26" i="13"/>
  <c r="AN26" i="13"/>
  <c r="AM26" i="13"/>
  <c r="AL26" i="13"/>
  <c r="AK26" i="13"/>
  <c r="AJ26" i="13"/>
  <c r="AI26" i="13"/>
  <c r="AH26" i="13"/>
  <c r="AG26" i="13"/>
  <c r="AF26" i="13"/>
  <c r="AE26" i="13"/>
  <c r="AD26" i="13"/>
  <c r="AC26" i="13"/>
  <c r="AB26" i="13"/>
  <c r="AA26" i="13"/>
  <c r="Z26" i="13"/>
  <c r="Y26" i="13"/>
  <c r="X26" i="13"/>
  <c r="W26" i="13"/>
  <c r="V26" i="13"/>
  <c r="U26" i="13"/>
  <c r="T26" i="13"/>
  <c r="S26" i="13"/>
  <c r="R26" i="13"/>
  <c r="Q26" i="13"/>
  <c r="P26" i="13"/>
  <c r="O26" i="13"/>
  <c r="N26" i="13"/>
  <c r="M26" i="13"/>
  <c r="L26" i="13"/>
  <c r="K26" i="13"/>
  <c r="J26" i="13"/>
  <c r="I26" i="13"/>
  <c r="H26" i="13"/>
  <c r="G26" i="13"/>
  <c r="DB25" i="13"/>
  <c r="DA25" i="13"/>
  <c r="CZ25" i="13"/>
  <c r="CY25" i="13"/>
  <c r="CX25" i="13"/>
  <c r="CW25" i="13"/>
  <c r="CV25" i="13"/>
  <c r="CU25" i="13"/>
  <c r="CT25" i="13"/>
  <c r="CS25" i="13"/>
  <c r="CR25" i="13"/>
  <c r="CQ25" i="13"/>
  <c r="CP25" i="13"/>
  <c r="CO25" i="13"/>
  <c r="CN25" i="13"/>
  <c r="CM25" i="13"/>
  <c r="CL25" i="13"/>
  <c r="CK25" i="13"/>
  <c r="CJ25" i="13"/>
  <c r="CI25" i="13"/>
  <c r="CH25" i="13"/>
  <c r="CG25" i="13"/>
  <c r="CF25" i="13"/>
  <c r="CE25" i="13"/>
  <c r="CD25" i="13"/>
  <c r="CC25" i="13"/>
  <c r="CB25" i="13"/>
  <c r="CA25" i="13"/>
  <c r="BZ25" i="13"/>
  <c r="BY25" i="13"/>
  <c r="BX25" i="13"/>
  <c r="BW25" i="13"/>
  <c r="BV25" i="13"/>
  <c r="BU25" i="13"/>
  <c r="BT25" i="13"/>
  <c r="BS25" i="13"/>
  <c r="BR25" i="13"/>
  <c r="BQ25" i="13"/>
  <c r="BP25" i="13"/>
  <c r="BO25" i="13"/>
  <c r="BN25" i="13"/>
  <c r="BM25" i="13"/>
  <c r="BL25" i="13"/>
  <c r="BK25" i="13"/>
  <c r="BJ25" i="13"/>
  <c r="BI25" i="13"/>
  <c r="BH25" i="13"/>
  <c r="BG25" i="13"/>
  <c r="BF25" i="13"/>
  <c r="BE25" i="13"/>
  <c r="BD25" i="13"/>
  <c r="BC25" i="13"/>
  <c r="BB25" i="13"/>
  <c r="BA25" i="13"/>
  <c r="AZ25" i="13"/>
  <c r="AY25" i="13"/>
  <c r="AX25" i="13"/>
  <c r="AW25" i="13"/>
  <c r="AV25" i="13"/>
  <c r="AU25" i="13"/>
  <c r="AT25" i="13"/>
  <c r="AS25" i="13"/>
  <c r="AR25" i="13"/>
  <c r="AQ25" i="13"/>
  <c r="AP25" i="13"/>
  <c r="AO25" i="13"/>
  <c r="AN25" i="13"/>
  <c r="AM25" i="13"/>
  <c r="AL25" i="13"/>
  <c r="AK25" i="13"/>
  <c r="AJ25" i="13"/>
  <c r="AI25" i="13"/>
  <c r="AH25" i="13"/>
  <c r="AG25" i="13"/>
  <c r="AF25" i="13"/>
  <c r="AE25" i="13"/>
  <c r="AD25" i="13"/>
  <c r="AC25" i="13"/>
  <c r="AB25" i="13"/>
  <c r="AA25" i="13"/>
  <c r="Z25" i="13"/>
  <c r="Y25" i="13"/>
  <c r="X25" i="13"/>
  <c r="W25" i="13"/>
  <c r="V25" i="13"/>
  <c r="U25" i="13"/>
  <c r="T25" i="13"/>
  <c r="S25" i="13"/>
  <c r="R25" i="13"/>
  <c r="Q25" i="13"/>
  <c r="P25" i="13"/>
  <c r="O25" i="13"/>
  <c r="N25" i="13"/>
  <c r="M25" i="13"/>
  <c r="L25" i="13"/>
  <c r="K25" i="13"/>
  <c r="J25" i="13"/>
  <c r="I25" i="13"/>
  <c r="H25" i="13"/>
  <c r="G25" i="13"/>
  <c r="DB24" i="13"/>
  <c r="DA24" i="13"/>
  <c r="CZ24" i="13"/>
  <c r="CY24" i="13"/>
  <c r="CX24" i="13"/>
  <c r="CW24" i="13"/>
  <c r="CV24" i="13"/>
  <c r="CU24" i="13"/>
  <c r="CT24" i="13"/>
  <c r="CS24" i="13"/>
  <c r="CR24" i="13"/>
  <c r="CQ24" i="13"/>
  <c r="CP24" i="13"/>
  <c r="CO24" i="13"/>
  <c r="CN24" i="13"/>
  <c r="CM24" i="13"/>
  <c r="CL24" i="13"/>
  <c r="CK24" i="13"/>
  <c r="CJ24" i="13"/>
  <c r="CI24" i="13"/>
  <c r="CH24" i="13"/>
  <c r="CG24" i="13"/>
  <c r="CF24" i="13"/>
  <c r="CE24" i="13"/>
  <c r="CD24" i="13"/>
  <c r="CC24" i="13"/>
  <c r="CB24" i="13"/>
  <c r="CA24" i="13"/>
  <c r="BZ24" i="13"/>
  <c r="BY24" i="13"/>
  <c r="BX24" i="13"/>
  <c r="BW24" i="13"/>
  <c r="BV24" i="13"/>
  <c r="BU24" i="13"/>
  <c r="BT24" i="13"/>
  <c r="BS24" i="13"/>
  <c r="BR24" i="13"/>
  <c r="BQ24" i="13"/>
  <c r="BP24" i="13"/>
  <c r="BO24" i="13"/>
  <c r="BN24" i="13"/>
  <c r="BM24" i="13"/>
  <c r="BL24" i="13"/>
  <c r="BK24" i="13"/>
  <c r="BJ24" i="13"/>
  <c r="BI24" i="13"/>
  <c r="BH24" i="13"/>
  <c r="BG24" i="13"/>
  <c r="BF24" i="13"/>
  <c r="BE24" i="13"/>
  <c r="BD24" i="13"/>
  <c r="BC24" i="13"/>
  <c r="BB24" i="13"/>
  <c r="BA24" i="13"/>
  <c r="AZ24" i="13"/>
  <c r="AY24" i="13"/>
  <c r="AX24" i="13"/>
  <c r="AW24" i="13"/>
  <c r="AV24" i="13"/>
  <c r="AU24" i="13"/>
  <c r="AT24" i="13"/>
  <c r="AS24" i="13"/>
  <c r="AR24" i="13"/>
  <c r="AQ24" i="13"/>
  <c r="AP24" i="13"/>
  <c r="AO24" i="13"/>
  <c r="AN24" i="13"/>
  <c r="AM24" i="13"/>
  <c r="AL24" i="13"/>
  <c r="AK24" i="13"/>
  <c r="AJ24" i="13"/>
  <c r="AI24" i="13"/>
  <c r="AH24" i="13"/>
  <c r="AG24" i="13"/>
  <c r="AF24" i="13"/>
  <c r="AE24" i="13"/>
  <c r="AD24" i="13"/>
  <c r="AC24" i="13"/>
  <c r="AB24" i="13"/>
  <c r="AA24" i="13"/>
  <c r="Z24" i="13"/>
  <c r="Y24" i="13"/>
  <c r="X24" i="13"/>
  <c r="W24" i="13"/>
  <c r="V24" i="13"/>
  <c r="U24" i="13"/>
  <c r="T24" i="13"/>
  <c r="S24" i="13"/>
  <c r="R24" i="13"/>
  <c r="Q24" i="13"/>
  <c r="P24" i="13"/>
  <c r="O24" i="13"/>
  <c r="N24" i="13"/>
  <c r="M24" i="13"/>
  <c r="L24" i="13"/>
  <c r="K24" i="13"/>
  <c r="J24" i="13"/>
  <c r="I24" i="13"/>
  <c r="H24" i="13"/>
  <c r="G24" i="13"/>
  <c r="DB23" i="13"/>
  <c r="DA23" i="13"/>
  <c r="CZ23" i="13"/>
  <c r="CY23" i="13"/>
  <c r="CX23" i="13"/>
  <c r="CW23" i="13"/>
  <c r="CV23" i="13"/>
  <c r="CU23" i="13"/>
  <c r="CT23" i="13"/>
  <c r="CS23" i="13"/>
  <c r="CR23" i="13"/>
  <c r="CQ23" i="13"/>
  <c r="CP23" i="13"/>
  <c r="CO23" i="13"/>
  <c r="CN23" i="13"/>
  <c r="CM23" i="13"/>
  <c r="CL23" i="13"/>
  <c r="CK23" i="13"/>
  <c r="CJ23" i="13"/>
  <c r="CI23" i="13"/>
  <c r="CH23" i="13"/>
  <c r="CG23" i="13"/>
  <c r="CF23" i="13"/>
  <c r="CE23" i="13"/>
  <c r="CD23" i="13"/>
  <c r="CC23" i="13"/>
  <c r="CB23" i="13"/>
  <c r="CA23" i="13"/>
  <c r="BZ23" i="13"/>
  <c r="BY23" i="13"/>
  <c r="BX23" i="13"/>
  <c r="BW23" i="13"/>
  <c r="BV23" i="13"/>
  <c r="BU23" i="13"/>
  <c r="BT23" i="13"/>
  <c r="BS23" i="13"/>
  <c r="BR23" i="13"/>
  <c r="BQ23" i="13"/>
  <c r="BP23" i="13"/>
  <c r="BO23" i="13"/>
  <c r="BN23" i="13"/>
  <c r="BM23" i="13"/>
  <c r="BL23" i="13"/>
  <c r="BK23" i="13"/>
  <c r="BJ23" i="13"/>
  <c r="BI23" i="13"/>
  <c r="BH23" i="13"/>
  <c r="BG23" i="13"/>
  <c r="BF23" i="13"/>
  <c r="BE23" i="13"/>
  <c r="BD23" i="13"/>
  <c r="BC23" i="13"/>
  <c r="BB23" i="13"/>
  <c r="BA23" i="13"/>
  <c r="AZ23" i="13"/>
  <c r="AY23" i="13"/>
  <c r="AX23" i="13"/>
  <c r="AW23" i="13"/>
  <c r="AV23" i="13"/>
  <c r="AU23" i="13"/>
  <c r="AT23" i="13"/>
  <c r="AS23" i="13"/>
  <c r="AR23" i="13"/>
  <c r="AQ23" i="13"/>
  <c r="AP23" i="13"/>
  <c r="AO23" i="13"/>
  <c r="AN23" i="13"/>
  <c r="AM23" i="13"/>
  <c r="AL23" i="13"/>
  <c r="AK23" i="13"/>
  <c r="AJ23" i="13"/>
  <c r="AI23" i="13"/>
  <c r="AH23" i="13"/>
  <c r="AG23" i="13"/>
  <c r="AF23" i="13"/>
  <c r="AE23" i="13"/>
  <c r="AD23" i="13"/>
  <c r="AC23" i="13"/>
  <c r="AB23" i="13"/>
  <c r="AA23" i="13"/>
  <c r="Z23" i="13"/>
  <c r="Y23" i="13"/>
  <c r="X23" i="13"/>
  <c r="W23" i="13"/>
  <c r="V23" i="13"/>
  <c r="U23" i="13"/>
  <c r="T23" i="13"/>
  <c r="S23" i="13"/>
  <c r="R23" i="13"/>
  <c r="Q23" i="13"/>
  <c r="P23" i="13"/>
  <c r="O23" i="13"/>
  <c r="N23" i="13"/>
  <c r="M23" i="13"/>
  <c r="L23" i="13"/>
  <c r="K23" i="13"/>
  <c r="J23" i="13"/>
  <c r="I23" i="13"/>
  <c r="H23" i="13"/>
  <c r="G23" i="13"/>
  <c r="DB22" i="13"/>
  <c r="DA22" i="13"/>
  <c r="CZ22" i="13"/>
  <c r="CY22" i="13"/>
  <c r="CX22" i="13"/>
  <c r="CW22" i="13"/>
  <c r="CV22" i="13"/>
  <c r="CU22" i="13"/>
  <c r="CT22" i="13"/>
  <c r="CS22" i="13"/>
  <c r="CR22" i="13"/>
  <c r="CQ22" i="13"/>
  <c r="CP22" i="13"/>
  <c r="CO22" i="13"/>
  <c r="CN22" i="13"/>
  <c r="CM22" i="13"/>
  <c r="CL22" i="13"/>
  <c r="CK22" i="13"/>
  <c r="CJ22" i="13"/>
  <c r="CI22" i="13"/>
  <c r="CH22" i="13"/>
  <c r="CG22" i="13"/>
  <c r="CF22" i="13"/>
  <c r="CE22" i="13"/>
  <c r="CD22" i="13"/>
  <c r="CC22" i="13"/>
  <c r="CB22" i="13"/>
  <c r="CA22" i="13"/>
  <c r="BZ22" i="13"/>
  <c r="BY22" i="13"/>
  <c r="BX22" i="13"/>
  <c r="BW22" i="13"/>
  <c r="BV22" i="13"/>
  <c r="BU22" i="13"/>
  <c r="BT22" i="13"/>
  <c r="BS22" i="13"/>
  <c r="BR22" i="13"/>
  <c r="BQ22" i="13"/>
  <c r="BP22" i="13"/>
  <c r="BO22" i="13"/>
  <c r="BN22" i="13"/>
  <c r="BM22" i="13"/>
  <c r="BL22" i="13"/>
  <c r="BK22" i="13"/>
  <c r="BJ22" i="13"/>
  <c r="BI22" i="13"/>
  <c r="BH22" i="13"/>
  <c r="BG22" i="13"/>
  <c r="BF22" i="13"/>
  <c r="BE22" i="13"/>
  <c r="BD22" i="13"/>
  <c r="BC22" i="13"/>
  <c r="BB22" i="13"/>
  <c r="BA22" i="13"/>
  <c r="AZ22" i="13"/>
  <c r="AY22" i="13"/>
  <c r="AX22" i="13"/>
  <c r="AW22" i="13"/>
  <c r="AV22" i="13"/>
  <c r="AU22" i="13"/>
  <c r="AT22" i="13"/>
  <c r="AS22" i="13"/>
  <c r="AR22" i="13"/>
  <c r="AQ22" i="13"/>
  <c r="AP22" i="13"/>
  <c r="AO22" i="13"/>
  <c r="AN22" i="13"/>
  <c r="AM22" i="13"/>
  <c r="AL22" i="13"/>
  <c r="AK22" i="13"/>
  <c r="AJ22" i="13"/>
  <c r="AI22" i="13"/>
  <c r="AH22" i="13"/>
  <c r="AG22" i="13"/>
  <c r="AF22" i="13"/>
  <c r="AE22" i="13"/>
  <c r="AD22" i="13"/>
  <c r="AC22" i="13"/>
  <c r="AB22" i="13"/>
  <c r="AA22" i="13"/>
  <c r="Z22" i="13"/>
  <c r="Y22" i="13"/>
  <c r="X22" i="13"/>
  <c r="W22" i="13"/>
  <c r="V22" i="13"/>
  <c r="U22" i="13"/>
  <c r="T22" i="13"/>
  <c r="S22" i="13"/>
  <c r="R22" i="13"/>
  <c r="Q22" i="13"/>
  <c r="P22" i="13"/>
  <c r="O22" i="13"/>
  <c r="N22" i="13"/>
  <c r="M22" i="13"/>
  <c r="L22" i="13"/>
  <c r="K22" i="13"/>
  <c r="J22" i="13"/>
  <c r="I22" i="13"/>
  <c r="H22" i="13"/>
  <c r="G22" i="13"/>
  <c r="DB21" i="13"/>
  <c r="DA21" i="13"/>
  <c r="CZ21" i="13"/>
  <c r="CY21" i="13"/>
  <c r="CX21" i="13"/>
  <c r="CW21" i="13"/>
  <c r="CV21" i="13"/>
  <c r="CU21" i="13"/>
  <c r="CT21" i="13"/>
  <c r="CS21" i="13"/>
  <c r="CR21" i="13"/>
  <c r="CQ21" i="13"/>
  <c r="CP21" i="13"/>
  <c r="CO21" i="13"/>
  <c r="CN21" i="13"/>
  <c r="CM21" i="13"/>
  <c r="CL21" i="13"/>
  <c r="CK21" i="13"/>
  <c r="CJ21" i="13"/>
  <c r="CI21" i="13"/>
  <c r="CH21" i="13"/>
  <c r="CG21" i="13"/>
  <c r="CF21" i="13"/>
  <c r="CE21" i="13"/>
  <c r="CD21" i="13"/>
  <c r="CC21" i="13"/>
  <c r="CB21" i="13"/>
  <c r="CA21" i="13"/>
  <c r="BZ21" i="13"/>
  <c r="BY21" i="13"/>
  <c r="BX21" i="13"/>
  <c r="BW21" i="13"/>
  <c r="BV21" i="13"/>
  <c r="BU21" i="13"/>
  <c r="BT21" i="13"/>
  <c r="BS21" i="13"/>
  <c r="BR21" i="13"/>
  <c r="BQ21" i="13"/>
  <c r="BP21" i="13"/>
  <c r="BO21" i="13"/>
  <c r="BN21" i="13"/>
  <c r="BM21" i="13"/>
  <c r="BL21" i="13"/>
  <c r="BK21" i="13"/>
  <c r="BJ21" i="13"/>
  <c r="BI21" i="13"/>
  <c r="BH21" i="13"/>
  <c r="BG21" i="13"/>
  <c r="BF21" i="13"/>
  <c r="BE21" i="13"/>
  <c r="BD21" i="13"/>
  <c r="BC21" i="13"/>
  <c r="BB21" i="13"/>
  <c r="BA21" i="13"/>
  <c r="AZ21" i="13"/>
  <c r="AY21" i="13"/>
  <c r="AX21" i="13"/>
  <c r="AW21" i="13"/>
  <c r="AV21" i="13"/>
  <c r="AU21" i="13"/>
  <c r="AT21" i="13"/>
  <c r="AS21" i="13"/>
  <c r="AR21" i="13"/>
  <c r="AQ21" i="13"/>
  <c r="AP21" i="13"/>
  <c r="AO21" i="13"/>
  <c r="AN21" i="13"/>
  <c r="AM21" i="13"/>
  <c r="AL21" i="13"/>
  <c r="AK21" i="13"/>
  <c r="AJ21" i="13"/>
  <c r="AI21" i="13"/>
  <c r="AH21" i="13"/>
  <c r="AG21" i="13"/>
  <c r="AF21" i="13"/>
  <c r="AE21" i="13"/>
  <c r="AD21" i="13"/>
  <c r="AC21" i="13"/>
  <c r="AB21" i="13"/>
  <c r="AA21" i="13"/>
  <c r="Z21" i="13"/>
  <c r="Y21" i="13"/>
  <c r="X21" i="13"/>
  <c r="W21" i="13"/>
  <c r="V21" i="13"/>
  <c r="U21" i="13"/>
  <c r="T21" i="13"/>
  <c r="S21" i="13"/>
  <c r="R21" i="13"/>
  <c r="Q21" i="13"/>
  <c r="P21" i="13"/>
  <c r="O21" i="13"/>
  <c r="N21" i="13"/>
  <c r="M21" i="13"/>
  <c r="L21" i="13"/>
  <c r="K21" i="13"/>
  <c r="J21" i="13"/>
  <c r="I21" i="13"/>
  <c r="H21" i="13"/>
  <c r="G21" i="13"/>
  <c r="DB20" i="13"/>
  <c r="DA20" i="13"/>
  <c r="CZ20" i="13"/>
  <c r="CY20" i="13"/>
  <c r="CX20" i="13"/>
  <c r="CW20" i="13"/>
  <c r="CV20" i="13"/>
  <c r="CU20" i="13"/>
  <c r="CT20" i="13"/>
  <c r="CS20" i="13"/>
  <c r="CR20" i="13"/>
  <c r="CQ20" i="13"/>
  <c r="CP20" i="13"/>
  <c r="CO20" i="13"/>
  <c r="CN20" i="13"/>
  <c r="CM20" i="13"/>
  <c r="CL20" i="13"/>
  <c r="CK20" i="13"/>
  <c r="CJ20" i="13"/>
  <c r="CI20" i="13"/>
  <c r="CH20" i="13"/>
  <c r="CG20" i="13"/>
  <c r="CF20" i="13"/>
  <c r="CE20" i="13"/>
  <c r="CD20" i="13"/>
  <c r="CC20" i="13"/>
  <c r="CB20" i="13"/>
  <c r="CA20" i="13"/>
  <c r="BZ20" i="13"/>
  <c r="BY20" i="13"/>
  <c r="BX20" i="13"/>
  <c r="BW20" i="13"/>
  <c r="BV20" i="13"/>
  <c r="BU20" i="13"/>
  <c r="BT20" i="13"/>
  <c r="BS20" i="13"/>
  <c r="BR20" i="13"/>
  <c r="BQ20" i="13"/>
  <c r="BP20" i="13"/>
  <c r="BO20" i="13"/>
  <c r="BN20" i="13"/>
  <c r="BM20" i="13"/>
  <c r="BL20" i="13"/>
  <c r="BK20" i="13"/>
  <c r="BJ20" i="13"/>
  <c r="BI20" i="13"/>
  <c r="BH20" i="13"/>
  <c r="BG20" i="13"/>
  <c r="BF20" i="13"/>
  <c r="BE20" i="13"/>
  <c r="BD20" i="13"/>
  <c r="BC20" i="13"/>
  <c r="BB20" i="13"/>
  <c r="BA20" i="13"/>
  <c r="AZ20" i="13"/>
  <c r="AY20" i="13"/>
  <c r="AX20" i="13"/>
  <c r="AW20" i="13"/>
  <c r="AV20" i="13"/>
  <c r="AU20" i="13"/>
  <c r="AT20" i="13"/>
  <c r="AS20" i="13"/>
  <c r="AR20" i="13"/>
  <c r="AQ20" i="13"/>
  <c r="AP20" i="13"/>
  <c r="AO20" i="13"/>
  <c r="AN20" i="13"/>
  <c r="AM20" i="13"/>
  <c r="AL20" i="13"/>
  <c r="AK20" i="13"/>
  <c r="AJ20" i="13"/>
  <c r="AI20" i="13"/>
  <c r="AH20" i="13"/>
  <c r="AG20" i="13"/>
  <c r="AF20" i="13"/>
  <c r="AE20" i="13"/>
  <c r="AD20" i="13"/>
  <c r="AC20" i="13"/>
  <c r="AB20" i="13"/>
  <c r="AA20" i="13"/>
  <c r="Z20" i="13"/>
  <c r="Y20" i="13"/>
  <c r="X20" i="13"/>
  <c r="W20" i="13"/>
  <c r="V20" i="13"/>
  <c r="U20" i="13"/>
  <c r="T20" i="13"/>
  <c r="S20" i="13"/>
  <c r="R20" i="13"/>
  <c r="Q20" i="13"/>
  <c r="P20" i="13"/>
  <c r="O20" i="13"/>
  <c r="N20" i="13"/>
  <c r="M20" i="13"/>
  <c r="L20" i="13"/>
  <c r="K20" i="13"/>
  <c r="J20" i="13"/>
  <c r="I20" i="13"/>
  <c r="H20" i="13"/>
  <c r="G20" i="13"/>
  <c r="DB19" i="13"/>
  <c r="DA19" i="13"/>
  <c r="CZ19" i="13"/>
  <c r="CY19" i="13"/>
  <c r="CX19" i="13"/>
  <c r="CW19" i="13"/>
  <c r="CV19" i="13"/>
  <c r="CU19" i="13"/>
  <c r="CT19" i="13"/>
  <c r="CS19" i="13"/>
  <c r="CR19" i="13"/>
  <c r="CQ19" i="13"/>
  <c r="CP19" i="13"/>
  <c r="CO19" i="13"/>
  <c r="CN19" i="13"/>
  <c r="CM19" i="13"/>
  <c r="CL19" i="13"/>
  <c r="CK19" i="13"/>
  <c r="CJ19" i="13"/>
  <c r="CI19" i="13"/>
  <c r="CH19" i="13"/>
  <c r="CG19" i="13"/>
  <c r="CF19" i="13"/>
  <c r="CE19" i="13"/>
  <c r="CD19" i="13"/>
  <c r="CC19" i="13"/>
  <c r="CB19" i="13"/>
  <c r="CA19" i="13"/>
  <c r="BZ19" i="13"/>
  <c r="BY19" i="13"/>
  <c r="BX19" i="13"/>
  <c r="BW19" i="13"/>
  <c r="BV19" i="13"/>
  <c r="BU19" i="13"/>
  <c r="BT19" i="13"/>
  <c r="BS19" i="13"/>
  <c r="BR19" i="13"/>
  <c r="BQ19" i="13"/>
  <c r="BP19" i="13"/>
  <c r="BO19" i="13"/>
  <c r="BN19" i="13"/>
  <c r="BM19" i="13"/>
  <c r="BL19" i="13"/>
  <c r="BK19" i="13"/>
  <c r="BJ19" i="13"/>
  <c r="BI19" i="13"/>
  <c r="BH19" i="13"/>
  <c r="BG19" i="13"/>
  <c r="BF19" i="13"/>
  <c r="BE19" i="13"/>
  <c r="BD19" i="13"/>
  <c r="BC19" i="13"/>
  <c r="BB19" i="13"/>
  <c r="BA19" i="13"/>
  <c r="AZ19" i="13"/>
  <c r="AY19" i="13"/>
  <c r="AX19" i="13"/>
  <c r="AW19" i="13"/>
  <c r="AV19" i="13"/>
  <c r="AU19" i="13"/>
  <c r="AT19" i="13"/>
  <c r="AS19" i="13"/>
  <c r="AR19" i="13"/>
  <c r="AQ19" i="13"/>
  <c r="AP19" i="13"/>
  <c r="AO19" i="13"/>
  <c r="AN19" i="13"/>
  <c r="AM19" i="13"/>
  <c r="AL19" i="13"/>
  <c r="AK19" i="13"/>
  <c r="AJ19" i="13"/>
  <c r="AI19" i="13"/>
  <c r="AH19" i="13"/>
  <c r="AG19" i="13"/>
  <c r="AF19" i="13"/>
  <c r="AE19" i="13"/>
  <c r="AD19" i="13"/>
  <c r="AC19" i="13"/>
  <c r="AB19" i="13"/>
  <c r="AA19" i="13"/>
  <c r="Z19" i="13"/>
  <c r="Y19" i="13"/>
  <c r="X19" i="13"/>
  <c r="W19" i="13"/>
  <c r="V19" i="13"/>
  <c r="U19" i="13"/>
  <c r="T19" i="13"/>
  <c r="S19" i="13"/>
  <c r="R19" i="13"/>
  <c r="Q19" i="13"/>
  <c r="P19" i="13"/>
  <c r="O19" i="13"/>
  <c r="N19" i="13"/>
  <c r="M19" i="13"/>
  <c r="L19" i="13"/>
  <c r="K19" i="13"/>
  <c r="J19" i="13"/>
  <c r="I19" i="13"/>
  <c r="H19" i="13"/>
  <c r="G19" i="13"/>
  <c r="DB18" i="13"/>
  <c r="DA18" i="13"/>
  <c r="CZ18" i="13"/>
  <c r="CY18" i="13"/>
  <c r="CX18" i="13"/>
  <c r="CW18" i="13"/>
  <c r="CV18" i="13"/>
  <c r="CU18" i="13"/>
  <c r="CT18" i="13"/>
  <c r="CS18" i="13"/>
  <c r="CR18" i="13"/>
  <c r="CQ18" i="13"/>
  <c r="CP18" i="13"/>
  <c r="CO18" i="13"/>
  <c r="CN18" i="13"/>
  <c r="CM18" i="13"/>
  <c r="CL18" i="13"/>
  <c r="CK18" i="13"/>
  <c r="CJ18" i="13"/>
  <c r="CI18" i="13"/>
  <c r="CH18" i="13"/>
  <c r="CG18" i="13"/>
  <c r="CF18" i="13"/>
  <c r="CE18" i="13"/>
  <c r="CD18" i="13"/>
  <c r="CC18" i="13"/>
  <c r="CB18" i="13"/>
  <c r="CA18" i="13"/>
  <c r="BZ18" i="13"/>
  <c r="BY18" i="13"/>
  <c r="BX18" i="13"/>
  <c r="BW18" i="13"/>
  <c r="BV18" i="13"/>
  <c r="BU18" i="13"/>
  <c r="BT18" i="13"/>
  <c r="BS18" i="13"/>
  <c r="BR18" i="13"/>
  <c r="BQ18" i="13"/>
  <c r="BP18" i="13"/>
  <c r="BO18" i="13"/>
  <c r="BN18" i="13"/>
  <c r="BM18" i="13"/>
  <c r="BL18" i="13"/>
  <c r="BK18" i="13"/>
  <c r="BJ18" i="13"/>
  <c r="BI18" i="13"/>
  <c r="BH18" i="13"/>
  <c r="BG18" i="13"/>
  <c r="BF18" i="13"/>
  <c r="BE18" i="13"/>
  <c r="BD18" i="13"/>
  <c r="BC18" i="13"/>
  <c r="BB18" i="13"/>
  <c r="BA18" i="13"/>
  <c r="AZ18" i="13"/>
  <c r="AY18" i="13"/>
  <c r="AX18" i="13"/>
  <c r="AW18" i="13"/>
  <c r="AV18" i="13"/>
  <c r="AU18" i="13"/>
  <c r="AT18" i="13"/>
  <c r="AS18" i="13"/>
  <c r="AR18" i="13"/>
  <c r="AQ18" i="13"/>
  <c r="AP18" i="13"/>
  <c r="AO18" i="13"/>
  <c r="AN18" i="13"/>
  <c r="AM18" i="13"/>
  <c r="AL18" i="13"/>
  <c r="AK18" i="13"/>
  <c r="AJ18" i="13"/>
  <c r="AI18" i="13"/>
  <c r="AH18" i="13"/>
  <c r="AG18" i="13"/>
  <c r="AF18" i="13"/>
  <c r="AE18" i="13"/>
  <c r="AD18" i="13"/>
  <c r="AC18" i="13"/>
  <c r="AB18" i="13"/>
  <c r="AA18" i="13"/>
  <c r="Z18" i="13"/>
  <c r="Y18" i="13"/>
  <c r="X18" i="13"/>
  <c r="W18" i="13"/>
  <c r="V18" i="13"/>
  <c r="U18" i="13"/>
  <c r="T18" i="13"/>
  <c r="S18" i="13"/>
  <c r="R18" i="13"/>
  <c r="Q18" i="13"/>
  <c r="P18" i="13"/>
  <c r="O18" i="13"/>
  <c r="N18" i="13"/>
  <c r="M18" i="13"/>
  <c r="L18" i="13"/>
  <c r="K18" i="13"/>
  <c r="J18" i="13"/>
  <c r="I18" i="13"/>
  <c r="H18" i="13"/>
  <c r="G18" i="13"/>
  <c r="DB17" i="13"/>
  <c r="DA17" i="13"/>
  <c r="CZ17" i="13"/>
  <c r="CY17" i="13"/>
  <c r="CX17" i="13"/>
  <c r="CW17" i="13"/>
  <c r="CV17" i="13"/>
  <c r="CU17" i="13"/>
  <c r="CT17" i="13"/>
  <c r="CS17" i="13"/>
  <c r="CR17" i="13"/>
  <c r="CQ17" i="13"/>
  <c r="CP17" i="13"/>
  <c r="CO17" i="13"/>
  <c r="CN17" i="13"/>
  <c r="CM17" i="13"/>
  <c r="CL17" i="13"/>
  <c r="CK17" i="13"/>
  <c r="CJ17" i="13"/>
  <c r="CI17" i="13"/>
  <c r="CH17" i="13"/>
  <c r="CG17" i="13"/>
  <c r="CF17" i="13"/>
  <c r="CE17" i="13"/>
  <c r="CD17" i="13"/>
  <c r="CC17" i="13"/>
  <c r="CB17" i="13"/>
  <c r="CA17" i="13"/>
  <c r="BZ17" i="13"/>
  <c r="BY17" i="13"/>
  <c r="BX17" i="13"/>
  <c r="BW17" i="13"/>
  <c r="BV17" i="13"/>
  <c r="BU17" i="13"/>
  <c r="BT17" i="13"/>
  <c r="BS17" i="13"/>
  <c r="BR17" i="13"/>
  <c r="BQ17" i="13"/>
  <c r="BP17" i="13"/>
  <c r="BO17" i="13"/>
  <c r="BN17" i="13"/>
  <c r="BM17" i="13"/>
  <c r="BL17" i="13"/>
  <c r="BK17" i="13"/>
  <c r="BJ17" i="13"/>
  <c r="BI17" i="13"/>
  <c r="BH17" i="13"/>
  <c r="BG17" i="13"/>
  <c r="BF17" i="13"/>
  <c r="BE17" i="13"/>
  <c r="BD17" i="13"/>
  <c r="BC17" i="13"/>
  <c r="BB17" i="13"/>
  <c r="BA17" i="13"/>
  <c r="AZ17" i="13"/>
  <c r="AY17" i="13"/>
  <c r="AX17" i="13"/>
  <c r="AW17" i="13"/>
  <c r="AV17" i="13"/>
  <c r="AU17" i="13"/>
  <c r="AT17" i="13"/>
  <c r="AS17" i="13"/>
  <c r="AR17" i="13"/>
  <c r="AQ17" i="13"/>
  <c r="AP17" i="13"/>
  <c r="AO17" i="13"/>
  <c r="AN17" i="13"/>
  <c r="AM17" i="13"/>
  <c r="AL17" i="13"/>
  <c r="AK17" i="13"/>
  <c r="AJ17" i="13"/>
  <c r="AI17" i="13"/>
  <c r="AH17" i="13"/>
  <c r="AG17" i="13"/>
  <c r="AF17" i="13"/>
  <c r="AE17" i="13"/>
  <c r="AD17" i="13"/>
  <c r="AC17" i="13"/>
  <c r="AB17" i="13"/>
  <c r="AA17" i="13"/>
  <c r="Z17" i="13"/>
  <c r="Y17" i="13"/>
  <c r="X17" i="13"/>
  <c r="W17" i="13"/>
  <c r="V17" i="13"/>
  <c r="U17" i="13"/>
  <c r="T17" i="13"/>
  <c r="S17" i="13"/>
  <c r="R17" i="13"/>
  <c r="Q17" i="13"/>
  <c r="P17" i="13"/>
  <c r="O17" i="13"/>
  <c r="N17" i="13"/>
  <c r="M17" i="13"/>
  <c r="L17" i="13"/>
  <c r="K17" i="13"/>
  <c r="J17" i="13"/>
  <c r="I17" i="13"/>
  <c r="H17" i="13"/>
  <c r="G17" i="13"/>
  <c r="DB16" i="13"/>
  <c r="DA16" i="13"/>
  <c r="CZ16" i="13"/>
  <c r="CY16" i="13"/>
  <c r="CX16" i="13"/>
  <c r="CW16" i="13"/>
  <c r="CV16" i="13"/>
  <c r="CU16" i="13"/>
  <c r="CT16" i="13"/>
  <c r="CS16" i="13"/>
  <c r="CR16" i="13"/>
  <c r="CQ16" i="13"/>
  <c r="CP16" i="13"/>
  <c r="CO16" i="13"/>
  <c r="CN16" i="13"/>
  <c r="CM16" i="13"/>
  <c r="CL16" i="13"/>
  <c r="CK16" i="13"/>
  <c r="CJ16" i="13"/>
  <c r="CI16" i="13"/>
  <c r="CH16" i="13"/>
  <c r="CG16" i="13"/>
  <c r="CF16" i="13"/>
  <c r="CE16" i="13"/>
  <c r="CD16" i="13"/>
  <c r="CC16" i="13"/>
  <c r="CB16" i="13"/>
  <c r="CA16" i="13"/>
  <c r="BZ16" i="13"/>
  <c r="BY16" i="13"/>
  <c r="BX16" i="13"/>
  <c r="BW16" i="13"/>
  <c r="BV16" i="13"/>
  <c r="BU16" i="13"/>
  <c r="BT16" i="13"/>
  <c r="BS16" i="13"/>
  <c r="BR16" i="13"/>
  <c r="BQ16" i="13"/>
  <c r="BP16" i="13"/>
  <c r="BO16" i="13"/>
  <c r="BN16" i="13"/>
  <c r="BM16" i="13"/>
  <c r="BL16" i="13"/>
  <c r="BK16" i="13"/>
  <c r="BJ16" i="13"/>
  <c r="BI16" i="13"/>
  <c r="BH16" i="13"/>
  <c r="BG16" i="13"/>
  <c r="BF16" i="13"/>
  <c r="BE16" i="13"/>
  <c r="BD16" i="13"/>
  <c r="BC16" i="13"/>
  <c r="BB16" i="13"/>
  <c r="BA16" i="13"/>
  <c r="AZ16" i="13"/>
  <c r="AY16" i="13"/>
  <c r="AX16" i="13"/>
  <c r="AW16" i="13"/>
  <c r="AV16" i="13"/>
  <c r="AU16" i="13"/>
  <c r="AT16" i="13"/>
  <c r="AS16" i="13"/>
  <c r="AR16" i="13"/>
  <c r="AQ16" i="13"/>
  <c r="AP16" i="13"/>
  <c r="AO16" i="13"/>
  <c r="AN16" i="13"/>
  <c r="AM16" i="13"/>
  <c r="AL16" i="13"/>
  <c r="AK16" i="13"/>
  <c r="AJ16" i="13"/>
  <c r="AI16" i="13"/>
  <c r="AH16" i="13"/>
  <c r="AG16" i="13"/>
  <c r="AF16" i="13"/>
  <c r="AE16" i="13"/>
  <c r="AD16" i="13"/>
  <c r="AC16" i="13"/>
  <c r="AB16" i="13"/>
  <c r="AA16" i="13"/>
  <c r="Z16" i="13"/>
  <c r="Y16" i="13"/>
  <c r="X16" i="13"/>
  <c r="W16" i="13"/>
  <c r="V16" i="13"/>
  <c r="U16" i="13"/>
  <c r="T16" i="13"/>
  <c r="S16" i="13"/>
  <c r="R16" i="13"/>
  <c r="Q16" i="13"/>
  <c r="P16" i="13"/>
  <c r="O16" i="13"/>
  <c r="N16" i="13"/>
  <c r="M16" i="13"/>
  <c r="L16" i="13"/>
  <c r="K16" i="13"/>
  <c r="J16" i="13"/>
  <c r="I16" i="13"/>
  <c r="H16" i="13"/>
  <c r="G16" i="13"/>
  <c r="DB15" i="13"/>
  <c r="DA15" i="13"/>
  <c r="CZ15" i="13"/>
  <c r="CY15" i="13"/>
  <c r="CX15" i="13"/>
  <c r="CW15" i="13"/>
  <c r="CV15" i="13"/>
  <c r="CU15" i="13"/>
  <c r="CT15" i="13"/>
  <c r="CS15" i="13"/>
  <c r="CR15" i="13"/>
  <c r="CQ15" i="13"/>
  <c r="CP15" i="13"/>
  <c r="CO15" i="13"/>
  <c r="CN15" i="13"/>
  <c r="CM15" i="13"/>
  <c r="CL15" i="13"/>
  <c r="CK15" i="13"/>
  <c r="CJ15" i="13"/>
  <c r="CI15" i="13"/>
  <c r="CH15" i="13"/>
  <c r="CG15" i="13"/>
  <c r="CF15" i="13"/>
  <c r="CE15" i="13"/>
  <c r="CD15" i="13"/>
  <c r="CC15" i="13"/>
  <c r="CB15" i="13"/>
  <c r="CA15" i="13"/>
  <c r="BZ15" i="13"/>
  <c r="BY15" i="13"/>
  <c r="BX15" i="13"/>
  <c r="BW15" i="13"/>
  <c r="BV15" i="13"/>
  <c r="BU15" i="13"/>
  <c r="BT15" i="13"/>
  <c r="BS15" i="13"/>
  <c r="BR15" i="13"/>
  <c r="BQ15" i="13"/>
  <c r="BP15" i="13"/>
  <c r="BO15" i="13"/>
  <c r="BN15" i="13"/>
  <c r="BM15" i="13"/>
  <c r="BL15" i="13"/>
  <c r="BK15" i="13"/>
  <c r="BJ15" i="13"/>
  <c r="BI15" i="13"/>
  <c r="BH15" i="13"/>
  <c r="BG15" i="13"/>
  <c r="BF15" i="13"/>
  <c r="BE15" i="13"/>
  <c r="BD15" i="13"/>
  <c r="BC15" i="13"/>
  <c r="BB15" i="13"/>
  <c r="BA15" i="13"/>
  <c r="AZ15" i="13"/>
  <c r="AY15" i="13"/>
  <c r="AX15" i="13"/>
  <c r="AW15" i="13"/>
  <c r="AV15" i="13"/>
  <c r="AU15" i="13"/>
  <c r="AT15" i="13"/>
  <c r="AS15" i="13"/>
  <c r="AR15" i="13"/>
  <c r="AQ15" i="13"/>
  <c r="AP15" i="13"/>
  <c r="AO15" i="13"/>
  <c r="AN15" i="13"/>
  <c r="AM15" i="13"/>
  <c r="AL15" i="13"/>
  <c r="AK15" i="13"/>
  <c r="AJ15" i="13"/>
  <c r="AI15" i="13"/>
  <c r="AH15" i="13"/>
  <c r="AG15" i="13"/>
  <c r="AF15" i="13"/>
  <c r="AE15" i="13"/>
  <c r="AD15" i="13"/>
  <c r="AC15" i="13"/>
  <c r="AB15" i="13"/>
  <c r="AA15" i="13"/>
  <c r="Z15" i="13"/>
  <c r="Y15" i="13"/>
  <c r="X15" i="13"/>
  <c r="W15" i="13"/>
  <c r="V15" i="13"/>
  <c r="U15" i="13"/>
  <c r="T15" i="13"/>
  <c r="S15" i="13"/>
  <c r="R15" i="13"/>
  <c r="Q15" i="13"/>
  <c r="P15" i="13"/>
  <c r="O15" i="13"/>
  <c r="N15" i="13"/>
  <c r="M15" i="13"/>
  <c r="L15" i="13"/>
  <c r="K15" i="13"/>
  <c r="J15" i="13"/>
  <c r="I15" i="13"/>
  <c r="H15" i="13"/>
  <c r="G15" i="13"/>
  <c r="DB14" i="13"/>
  <c r="DA14" i="13"/>
  <c r="CZ14" i="13"/>
  <c r="CY14" i="13"/>
  <c r="CX14" i="13"/>
  <c r="CW14" i="13"/>
  <c r="CV14" i="13"/>
  <c r="CU14" i="13"/>
  <c r="CT14" i="13"/>
  <c r="CS14" i="13"/>
  <c r="CR14" i="13"/>
  <c r="CQ14" i="13"/>
  <c r="CP14" i="13"/>
  <c r="CO14" i="13"/>
  <c r="CN14" i="13"/>
  <c r="CM14" i="13"/>
  <c r="CL14" i="13"/>
  <c r="CK14" i="13"/>
  <c r="CJ14" i="13"/>
  <c r="CI14" i="13"/>
  <c r="CH14" i="13"/>
  <c r="CG14" i="13"/>
  <c r="CF14" i="13"/>
  <c r="CE14" i="13"/>
  <c r="CD14" i="13"/>
  <c r="CC14" i="13"/>
  <c r="CB14" i="13"/>
  <c r="CA14" i="13"/>
  <c r="BZ14" i="13"/>
  <c r="BY14" i="13"/>
  <c r="BX14" i="13"/>
  <c r="BW14" i="13"/>
  <c r="BV14" i="13"/>
  <c r="BU14" i="13"/>
  <c r="BT14" i="13"/>
  <c r="BS14" i="13"/>
  <c r="BR14" i="13"/>
  <c r="BQ14" i="13"/>
  <c r="BP14" i="13"/>
  <c r="BO14" i="13"/>
  <c r="BN14" i="13"/>
  <c r="BM14" i="13"/>
  <c r="BL14" i="13"/>
  <c r="BK14" i="13"/>
  <c r="BJ14" i="13"/>
  <c r="BI14" i="13"/>
  <c r="BH14" i="13"/>
  <c r="BG14" i="13"/>
  <c r="BF14" i="13"/>
  <c r="BE14" i="13"/>
  <c r="BD14" i="13"/>
  <c r="BC14" i="13"/>
  <c r="BB14" i="13"/>
  <c r="BA14" i="13"/>
  <c r="AZ14" i="13"/>
  <c r="AY14" i="13"/>
  <c r="AX14" i="13"/>
  <c r="AW14" i="13"/>
  <c r="AV14" i="13"/>
  <c r="AU14" i="13"/>
  <c r="AT14" i="13"/>
  <c r="AS14" i="13"/>
  <c r="AR14" i="13"/>
  <c r="AQ14" i="13"/>
  <c r="AP14" i="13"/>
  <c r="AO14" i="13"/>
  <c r="AN14" i="13"/>
  <c r="AM14" i="13"/>
  <c r="AL14" i="13"/>
  <c r="AK14" i="13"/>
  <c r="AJ14" i="13"/>
  <c r="AI14" i="13"/>
  <c r="AH14" i="13"/>
  <c r="AG14" i="13"/>
  <c r="AF14" i="13"/>
  <c r="AE14" i="13"/>
  <c r="AD14" i="13"/>
  <c r="AC14" i="13"/>
  <c r="AB14" i="13"/>
  <c r="AA14" i="13"/>
  <c r="Z14" i="13"/>
  <c r="Y14" i="13"/>
  <c r="X14" i="13"/>
  <c r="W14" i="13"/>
  <c r="V14" i="13"/>
  <c r="U14" i="13"/>
  <c r="T14" i="13"/>
  <c r="S14" i="13"/>
  <c r="R14" i="13"/>
  <c r="Q14" i="13"/>
  <c r="P14" i="13"/>
  <c r="O14" i="13"/>
  <c r="N14" i="13"/>
  <c r="M14" i="13"/>
  <c r="L14" i="13"/>
  <c r="K14" i="13"/>
  <c r="J14" i="13"/>
  <c r="I14" i="13"/>
  <c r="H14" i="13"/>
  <c r="G14" i="13"/>
  <c r="DB13" i="13"/>
  <c r="DA13" i="13"/>
  <c r="CZ13" i="13"/>
  <c r="CY13" i="13"/>
  <c r="CX13" i="13"/>
  <c r="CW13" i="13"/>
  <c r="CV13" i="13"/>
  <c r="CU13" i="13"/>
  <c r="CT13" i="13"/>
  <c r="CS13" i="13"/>
  <c r="CR13" i="13"/>
  <c r="CQ13" i="13"/>
  <c r="CP13" i="13"/>
  <c r="CO13" i="13"/>
  <c r="CN13" i="13"/>
  <c r="CM13" i="13"/>
  <c r="CL13" i="13"/>
  <c r="CK13" i="13"/>
  <c r="CJ13" i="13"/>
  <c r="CI13" i="13"/>
  <c r="CH13" i="13"/>
  <c r="CG13" i="13"/>
  <c r="CF13" i="13"/>
  <c r="CE13" i="13"/>
  <c r="CD13" i="13"/>
  <c r="CC13" i="13"/>
  <c r="CB13" i="13"/>
  <c r="CA13" i="13"/>
  <c r="BZ13" i="13"/>
  <c r="BY13" i="13"/>
  <c r="BX13" i="13"/>
  <c r="BW13" i="13"/>
  <c r="BV13" i="13"/>
  <c r="BU13" i="13"/>
  <c r="BT13" i="13"/>
  <c r="BS13" i="13"/>
  <c r="BR13" i="13"/>
  <c r="BQ13" i="13"/>
  <c r="BP13" i="13"/>
  <c r="BO13" i="13"/>
  <c r="BN13" i="13"/>
  <c r="BM13" i="13"/>
  <c r="BL13" i="13"/>
  <c r="BK13" i="13"/>
  <c r="BJ13" i="13"/>
  <c r="BI13" i="13"/>
  <c r="BH13" i="13"/>
  <c r="BG13" i="13"/>
  <c r="BF13" i="13"/>
  <c r="BE13" i="13"/>
  <c r="BD13" i="13"/>
  <c r="BC13" i="13"/>
  <c r="BB13" i="13"/>
  <c r="BA13" i="13"/>
  <c r="AZ13" i="13"/>
  <c r="AY13" i="13"/>
  <c r="AX13" i="13"/>
  <c r="AW13" i="13"/>
  <c r="AV13" i="13"/>
  <c r="AU13" i="13"/>
  <c r="AT13" i="13"/>
  <c r="AS13" i="13"/>
  <c r="AR13" i="13"/>
  <c r="AQ13" i="13"/>
  <c r="AP13" i="13"/>
  <c r="AO13" i="13"/>
  <c r="AN13" i="13"/>
  <c r="AM13" i="13"/>
  <c r="AL13" i="13"/>
  <c r="AK13" i="13"/>
  <c r="AJ13" i="13"/>
  <c r="AI13" i="13"/>
  <c r="AH13" i="13"/>
  <c r="AG13" i="13"/>
  <c r="AF13" i="13"/>
  <c r="AE13" i="13"/>
  <c r="AD13" i="13"/>
  <c r="AC13" i="13"/>
  <c r="AB13" i="13"/>
  <c r="AA13" i="13"/>
  <c r="Z13" i="13"/>
  <c r="Y13" i="13"/>
  <c r="X13" i="13"/>
  <c r="W13" i="13"/>
  <c r="V13" i="13"/>
  <c r="U13" i="13"/>
  <c r="T13" i="13"/>
  <c r="S13" i="13"/>
  <c r="R13" i="13"/>
  <c r="Q13" i="13"/>
  <c r="P13" i="13"/>
  <c r="O13" i="13"/>
  <c r="N13" i="13"/>
  <c r="M13" i="13"/>
  <c r="L13" i="13"/>
  <c r="K13" i="13"/>
  <c r="J13" i="13"/>
  <c r="I13" i="13"/>
  <c r="H13" i="13"/>
  <c r="G13" i="13"/>
  <c r="DB12" i="13"/>
  <c r="DA12" i="13"/>
  <c r="CZ12" i="13"/>
  <c r="CY12" i="13"/>
  <c r="CX12" i="13"/>
  <c r="CW12" i="13"/>
  <c r="CV12" i="13"/>
  <c r="CU12" i="13"/>
  <c r="CT12" i="13"/>
  <c r="CS12" i="13"/>
  <c r="CR12" i="13"/>
  <c r="CQ12" i="13"/>
  <c r="CP12" i="13"/>
  <c r="CO12" i="13"/>
  <c r="CN12" i="13"/>
  <c r="CM12" i="13"/>
  <c r="CL12" i="13"/>
  <c r="CK12" i="13"/>
  <c r="CJ12" i="13"/>
  <c r="CI12" i="13"/>
  <c r="CH12" i="13"/>
  <c r="CG12" i="13"/>
  <c r="CF12" i="13"/>
  <c r="CE12" i="13"/>
  <c r="CD12" i="13"/>
  <c r="CC12" i="13"/>
  <c r="CB12" i="13"/>
  <c r="CA12" i="13"/>
  <c r="BZ12" i="13"/>
  <c r="BY12" i="13"/>
  <c r="BX12" i="13"/>
  <c r="BW12" i="13"/>
  <c r="BV12" i="13"/>
  <c r="BU12" i="13"/>
  <c r="BT12" i="13"/>
  <c r="BS12" i="13"/>
  <c r="BR12" i="13"/>
  <c r="BQ12" i="13"/>
  <c r="BP12" i="13"/>
  <c r="BO12" i="13"/>
  <c r="BN12" i="13"/>
  <c r="BM12" i="13"/>
  <c r="BL12" i="13"/>
  <c r="BK12" i="13"/>
  <c r="BJ12" i="13"/>
  <c r="BI12" i="13"/>
  <c r="BH12" i="13"/>
  <c r="BG12" i="13"/>
  <c r="BF12" i="13"/>
  <c r="BE12" i="13"/>
  <c r="BD12" i="13"/>
  <c r="BC12" i="13"/>
  <c r="BB12" i="13"/>
  <c r="BA12" i="13"/>
  <c r="AZ12" i="13"/>
  <c r="AY12" i="13"/>
  <c r="AX12" i="13"/>
  <c r="AW12" i="13"/>
  <c r="AV12" i="13"/>
  <c r="AU12" i="13"/>
  <c r="AT12" i="13"/>
  <c r="AS12" i="13"/>
  <c r="AR12" i="13"/>
  <c r="AQ12" i="13"/>
  <c r="AP12" i="13"/>
  <c r="AO12" i="13"/>
  <c r="AN12" i="13"/>
  <c r="AM12" i="13"/>
  <c r="AL12" i="13"/>
  <c r="AK12" i="13"/>
  <c r="AJ12" i="13"/>
  <c r="AI12" i="13"/>
  <c r="AH12" i="13"/>
  <c r="AG12" i="13"/>
  <c r="AF12" i="13"/>
  <c r="AE12" i="13"/>
  <c r="AD12" i="13"/>
  <c r="AC12" i="13"/>
  <c r="AB12" i="13"/>
  <c r="AA12" i="13"/>
  <c r="Z12" i="13"/>
  <c r="Y12" i="13"/>
  <c r="X12" i="13"/>
  <c r="W12" i="13"/>
  <c r="V12" i="13"/>
  <c r="U12" i="13"/>
  <c r="T12" i="13"/>
  <c r="S12" i="13"/>
  <c r="R12" i="13"/>
  <c r="Q12" i="13"/>
  <c r="P12" i="13"/>
  <c r="O12" i="13"/>
  <c r="N12" i="13"/>
  <c r="M12" i="13"/>
  <c r="L12" i="13"/>
  <c r="K12" i="13"/>
  <c r="J12" i="13"/>
  <c r="I12" i="13"/>
  <c r="H12" i="13"/>
  <c r="G12" i="13"/>
  <c r="DB11" i="13"/>
  <c r="DA11" i="13"/>
  <c r="CZ11" i="13"/>
  <c r="CY11" i="13"/>
  <c r="CX11" i="13"/>
  <c r="CW11" i="13"/>
  <c r="CV11" i="13"/>
  <c r="CU11" i="13"/>
  <c r="CT11" i="13"/>
  <c r="CS11" i="13"/>
  <c r="CR11" i="13"/>
  <c r="CQ11" i="13"/>
  <c r="CP11" i="13"/>
  <c r="CO11" i="13"/>
  <c r="CN11" i="13"/>
  <c r="CM11" i="13"/>
  <c r="CL11" i="13"/>
  <c r="CK11" i="13"/>
  <c r="CJ11" i="13"/>
  <c r="CI11" i="13"/>
  <c r="CH11" i="13"/>
  <c r="CG11" i="13"/>
  <c r="CF11" i="13"/>
  <c r="CE11" i="13"/>
  <c r="CD11" i="13"/>
  <c r="CC11" i="13"/>
  <c r="CB11" i="13"/>
  <c r="CA11" i="13"/>
  <c r="BZ11" i="13"/>
  <c r="BY11" i="13"/>
  <c r="BX11" i="13"/>
  <c r="BW11" i="13"/>
  <c r="BV11" i="13"/>
  <c r="BU11" i="13"/>
  <c r="BT11" i="13"/>
  <c r="BS11" i="13"/>
  <c r="BR11" i="13"/>
  <c r="BQ11" i="13"/>
  <c r="BP11" i="13"/>
  <c r="BO11" i="13"/>
  <c r="BN11" i="13"/>
  <c r="BM11" i="13"/>
  <c r="BL11" i="13"/>
  <c r="BK11" i="13"/>
  <c r="BJ11" i="13"/>
  <c r="BI11" i="13"/>
  <c r="BH11" i="13"/>
  <c r="BG11" i="13"/>
  <c r="BF11" i="13"/>
  <c r="BE11" i="13"/>
  <c r="BD11" i="13"/>
  <c r="BC11" i="13"/>
  <c r="BB11" i="13"/>
  <c r="BA11" i="13"/>
  <c r="AZ11" i="13"/>
  <c r="AY11" i="13"/>
  <c r="AX11" i="13"/>
  <c r="AW11" i="13"/>
  <c r="AV11" i="13"/>
  <c r="AU11" i="13"/>
  <c r="AT11" i="13"/>
  <c r="AS11" i="13"/>
  <c r="AR11" i="13"/>
  <c r="AQ11" i="13"/>
  <c r="AP11" i="13"/>
  <c r="AO11" i="13"/>
  <c r="AN11" i="13"/>
  <c r="AM11" i="13"/>
  <c r="AL11" i="13"/>
  <c r="AK11" i="13"/>
  <c r="AJ11" i="13"/>
  <c r="AI11" i="13"/>
  <c r="AH11" i="13"/>
  <c r="AG11" i="13"/>
  <c r="AF11" i="13"/>
  <c r="AE11" i="13"/>
  <c r="AD11" i="13"/>
  <c r="AC11" i="13"/>
  <c r="AB11" i="13"/>
  <c r="AA11" i="13"/>
  <c r="Z11" i="13"/>
  <c r="Y11" i="13"/>
  <c r="X11" i="13"/>
  <c r="W11" i="13"/>
  <c r="V11" i="13"/>
  <c r="U11" i="13"/>
  <c r="T11" i="13"/>
  <c r="S11" i="13"/>
  <c r="R11" i="13"/>
  <c r="Q11" i="13"/>
  <c r="P11" i="13"/>
  <c r="O11" i="13"/>
  <c r="N11" i="13"/>
  <c r="M11" i="13"/>
  <c r="L11" i="13"/>
  <c r="K11" i="13"/>
  <c r="J11" i="13"/>
  <c r="I11" i="13"/>
  <c r="H11" i="13"/>
  <c r="G11" i="13"/>
  <c r="DB10" i="13"/>
  <c r="DA10" i="13"/>
  <c r="CZ10" i="13"/>
  <c r="CY10" i="13"/>
  <c r="CX10" i="13"/>
  <c r="CW10" i="13"/>
  <c r="CV10" i="13"/>
  <c r="CU10" i="13"/>
  <c r="CT10" i="13"/>
  <c r="CS10" i="13"/>
  <c r="CR10" i="13"/>
  <c r="CQ10" i="13"/>
  <c r="CP10" i="13"/>
  <c r="CO10" i="13"/>
  <c r="CN10" i="13"/>
  <c r="CM10" i="13"/>
  <c r="CL10" i="13"/>
  <c r="CK10" i="13"/>
  <c r="CJ10" i="13"/>
  <c r="CI10" i="13"/>
  <c r="CH10" i="13"/>
  <c r="CG10" i="13"/>
  <c r="CF10" i="13"/>
  <c r="CE10" i="13"/>
  <c r="CD10" i="13"/>
  <c r="CC10" i="13"/>
  <c r="CB10" i="13"/>
  <c r="CA10" i="13"/>
  <c r="BZ10" i="13"/>
  <c r="BY10" i="13"/>
  <c r="BX10" i="13"/>
  <c r="BW10" i="13"/>
  <c r="BV10" i="13"/>
  <c r="BU10" i="13"/>
  <c r="BT10" i="13"/>
  <c r="BS10" i="13"/>
  <c r="BR10" i="13"/>
  <c r="BQ10" i="13"/>
  <c r="BP10" i="13"/>
  <c r="BO10" i="13"/>
  <c r="BN10" i="13"/>
  <c r="BM10" i="13"/>
  <c r="BL10" i="13"/>
  <c r="BK10" i="13"/>
  <c r="BJ10" i="13"/>
  <c r="BI10" i="13"/>
  <c r="BH10" i="13"/>
  <c r="BG10" i="13"/>
  <c r="BF10" i="13"/>
  <c r="BE10" i="13"/>
  <c r="BD10" i="13"/>
  <c r="BC10" i="13"/>
  <c r="BB10" i="13"/>
  <c r="BA10" i="13"/>
  <c r="AZ10" i="13"/>
  <c r="AY10" i="13"/>
  <c r="AX10" i="13"/>
  <c r="AW10" i="13"/>
  <c r="AV10" i="13"/>
  <c r="AU10" i="13"/>
  <c r="AT10" i="13"/>
  <c r="AS10" i="13"/>
  <c r="AR10" i="13"/>
  <c r="AQ10" i="13"/>
  <c r="AP10" i="13"/>
  <c r="AO10" i="13"/>
  <c r="AN10" i="13"/>
  <c r="AM10" i="13"/>
  <c r="AL10" i="13"/>
  <c r="AK10" i="13"/>
  <c r="AJ10" i="13"/>
  <c r="AI10" i="13"/>
  <c r="AH10" i="13"/>
  <c r="AG10" i="13"/>
  <c r="AF10" i="13"/>
  <c r="AE10" i="13"/>
  <c r="AD10" i="13"/>
  <c r="AC10" i="13"/>
  <c r="AB10" i="13"/>
  <c r="AA10" i="13"/>
  <c r="Z10" i="13"/>
  <c r="Y10" i="13"/>
  <c r="X10" i="13"/>
  <c r="W10" i="13"/>
  <c r="V10" i="13"/>
  <c r="U10" i="13"/>
  <c r="T10" i="13"/>
  <c r="S10" i="13"/>
  <c r="R10" i="13"/>
  <c r="Q10" i="13"/>
  <c r="P10" i="13"/>
  <c r="O10" i="13"/>
  <c r="N10" i="13"/>
  <c r="M10" i="13"/>
  <c r="L10" i="13"/>
  <c r="K10" i="13"/>
  <c r="J10" i="13"/>
  <c r="I10" i="13"/>
  <c r="H10" i="13"/>
  <c r="G10" i="13"/>
  <c r="DB9" i="13"/>
  <c r="DA9" i="13"/>
  <c r="CZ9" i="13"/>
  <c r="CY9" i="13"/>
  <c r="CX9" i="13"/>
  <c r="CW9" i="13"/>
  <c r="CV9" i="13"/>
  <c r="CU9" i="13"/>
  <c r="CT9" i="13"/>
  <c r="CS9" i="13"/>
  <c r="CR9" i="13"/>
  <c r="CQ9" i="13"/>
  <c r="CP9" i="13"/>
  <c r="CO9" i="13"/>
  <c r="CN9" i="13"/>
  <c r="CM9" i="13"/>
  <c r="CL9" i="13"/>
  <c r="CK9" i="13"/>
  <c r="CJ9" i="13"/>
  <c r="CI9" i="13"/>
  <c r="CH9" i="13"/>
  <c r="CG9" i="13"/>
  <c r="CF9" i="13"/>
  <c r="CE9" i="13"/>
  <c r="CD9" i="13"/>
  <c r="CC9" i="13"/>
  <c r="CB9" i="13"/>
  <c r="CA9" i="13"/>
  <c r="BZ9" i="13"/>
  <c r="BY9" i="13"/>
  <c r="BX9" i="13"/>
  <c r="BW9" i="13"/>
  <c r="BV9" i="13"/>
  <c r="BU9" i="13"/>
  <c r="BT9" i="13"/>
  <c r="BS9" i="13"/>
  <c r="BR9" i="13"/>
  <c r="BQ9" i="13"/>
  <c r="BP9" i="13"/>
  <c r="BO9" i="13"/>
  <c r="BN9" i="13"/>
  <c r="BM9" i="13"/>
  <c r="BL9" i="13"/>
  <c r="BK9" i="13"/>
  <c r="BJ9" i="13"/>
  <c r="BI9" i="13"/>
  <c r="BH9" i="13"/>
  <c r="BG9" i="13"/>
  <c r="BF9" i="13"/>
  <c r="BE9" i="13"/>
  <c r="BD9" i="13"/>
  <c r="BC9" i="13"/>
  <c r="BB9" i="13"/>
  <c r="BA9" i="13"/>
  <c r="AZ9" i="13"/>
  <c r="AY9" i="13"/>
  <c r="AX9" i="13"/>
  <c r="AW9" i="13"/>
  <c r="AV9" i="13"/>
  <c r="AU9" i="13"/>
  <c r="AT9" i="13"/>
  <c r="AS9" i="13"/>
  <c r="AR9" i="13"/>
  <c r="AQ9" i="13"/>
  <c r="AP9" i="13"/>
  <c r="AO9" i="13"/>
  <c r="AN9" i="13"/>
  <c r="AM9" i="13"/>
  <c r="AL9" i="13"/>
  <c r="AK9" i="13"/>
  <c r="AJ9" i="13"/>
  <c r="AI9" i="13"/>
  <c r="AH9" i="13"/>
  <c r="AG9" i="13"/>
  <c r="AF9" i="13"/>
  <c r="AE9" i="13"/>
  <c r="AD9" i="13"/>
  <c r="AC9" i="13"/>
  <c r="AB9" i="13"/>
  <c r="AA9" i="13"/>
  <c r="Z9" i="13"/>
  <c r="Y9" i="13"/>
  <c r="X9" i="13"/>
  <c r="W9" i="13"/>
  <c r="V9" i="13"/>
  <c r="U9" i="13"/>
  <c r="T9" i="13"/>
  <c r="S9" i="13"/>
  <c r="R9" i="13"/>
  <c r="Q9" i="13"/>
  <c r="P9" i="13"/>
  <c r="O9" i="13"/>
  <c r="N9" i="13"/>
  <c r="M9" i="13"/>
  <c r="L9" i="13"/>
  <c r="K9" i="13"/>
  <c r="J9" i="13"/>
  <c r="I9" i="13"/>
  <c r="H9" i="13"/>
  <c r="G9" i="13"/>
  <c r="DB8" i="13"/>
  <c r="DA8" i="13"/>
  <c r="CZ8" i="13"/>
  <c r="CY8" i="13"/>
  <c r="CX8" i="13"/>
  <c r="CW8" i="13"/>
  <c r="CV8" i="13"/>
  <c r="CU8" i="13"/>
  <c r="CT8" i="13"/>
  <c r="CS8" i="13"/>
  <c r="CR8" i="13"/>
  <c r="CQ8" i="13"/>
  <c r="CP8" i="13"/>
  <c r="CO8" i="13"/>
  <c r="CN8" i="13"/>
  <c r="CM8" i="13"/>
  <c r="CL8" i="13"/>
  <c r="CK8" i="13"/>
  <c r="CJ8" i="13"/>
  <c r="CI8" i="13"/>
  <c r="CH8" i="13"/>
  <c r="CG8" i="13"/>
  <c r="CF8" i="13"/>
  <c r="CE8" i="13"/>
  <c r="CD8" i="13"/>
  <c r="CC8" i="13"/>
  <c r="CB8" i="13"/>
  <c r="CA8" i="13"/>
  <c r="BZ8" i="13"/>
  <c r="BY8" i="13"/>
  <c r="BX8" i="13"/>
  <c r="BW8" i="13"/>
  <c r="BV8" i="13"/>
  <c r="BU8" i="13"/>
  <c r="BT8" i="13"/>
  <c r="BS8" i="13"/>
  <c r="BR8" i="13"/>
  <c r="BQ8" i="13"/>
  <c r="BP8" i="13"/>
  <c r="BO8" i="13"/>
  <c r="BN8" i="13"/>
  <c r="BM8" i="13"/>
  <c r="BL8" i="13"/>
  <c r="BK8" i="13"/>
  <c r="BJ8" i="13"/>
  <c r="BI8" i="13"/>
  <c r="BH8" i="13"/>
  <c r="BG8" i="13"/>
  <c r="BF8" i="13"/>
  <c r="BE8" i="13"/>
  <c r="BD8" i="13"/>
  <c r="BC8" i="13"/>
  <c r="BB8" i="13"/>
  <c r="BA8" i="13"/>
  <c r="AZ8" i="13"/>
  <c r="AY8" i="13"/>
  <c r="AX8" i="13"/>
  <c r="AW8" i="13"/>
  <c r="AV8" i="13"/>
  <c r="AU8" i="13"/>
  <c r="AT8" i="13"/>
  <c r="AS8" i="13"/>
  <c r="AR8" i="13"/>
  <c r="AQ8" i="13"/>
  <c r="AP8" i="13"/>
  <c r="AO8" i="13"/>
  <c r="AN8" i="13"/>
  <c r="AM8" i="13"/>
  <c r="AL8" i="13"/>
  <c r="AK8" i="13"/>
  <c r="AJ8" i="13"/>
  <c r="AI8" i="13"/>
  <c r="AH8" i="13"/>
  <c r="AG8" i="13"/>
  <c r="AF8" i="13"/>
  <c r="AE8" i="13"/>
  <c r="AD8" i="13"/>
  <c r="AC8" i="13"/>
  <c r="AB8" i="13"/>
  <c r="AA8" i="13"/>
  <c r="Z8" i="13"/>
  <c r="Y8" i="13"/>
  <c r="X8" i="13"/>
  <c r="W8" i="13"/>
  <c r="V8" i="13"/>
  <c r="U8" i="13"/>
  <c r="T8" i="13"/>
  <c r="S8" i="13"/>
  <c r="R8" i="13"/>
  <c r="Q8" i="13"/>
  <c r="P8" i="13"/>
  <c r="O8" i="13"/>
  <c r="N8" i="13"/>
  <c r="M8" i="13"/>
  <c r="L8" i="13"/>
  <c r="K8" i="13"/>
  <c r="J8" i="13"/>
  <c r="I8" i="13"/>
  <c r="H8" i="13"/>
  <c r="G8" i="13"/>
  <c r="DB7" i="13"/>
  <c r="DA7" i="13"/>
  <c r="CZ7" i="13"/>
  <c r="CY7" i="13"/>
  <c r="CX7" i="13"/>
  <c r="CW7" i="13"/>
  <c r="CV7" i="13"/>
  <c r="CU7" i="13"/>
  <c r="CT7" i="13"/>
  <c r="CS7" i="13"/>
  <c r="CR7" i="13"/>
  <c r="CQ7" i="13"/>
  <c r="CP7" i="13"/>
  <c r="CO7" i="13"/>
  <c r="CN7" i="13"/>
  <c r="CM7" i="13"/>
  <c r="CL7" i="13"/>
  <c r="CK7" i="13"/>
  <c r="CJ7" i="13"/>
  <c r="CI7" i="13"/>
  <c r="CH7" i="13"/>
  <c r="CG7" i="13"/>
  <c r="CF7" i="13"/>
  <c r="CE7" i="13"/>
  <c r="CD7" i="13"/>
  <c r="CC7" i="13"/>
  <c r="CB7" i="13"/>
  <c r="CA7" i="13"/>
  <c r="BZ7" i="13"/>
  <c r="BY7" i="13"/>
  <c r="BX7" i="13"/>
  <c r="BW7" i="13"/>
  <c r="BV7" i="13"/>
  <c r="BU7" i="13"/>
  <c r="BT7" i="13"/>
  <c r="BS7" i="13"/>
  <c r="BR7" i="13"/>
  <c r="BQ7" i="13"/>
  <c r="BP7" i="13"/>
  <c r="BO7" i="13"/>
  <c r="BN7" i="13"/>
  <c r="BM7" i="13"/>
  <c r="BL7" i="13"/>
  <c r="BK7" i="13"/>
  <c r="BJ7" i="13"/>
  <c r="BI7" i="13"/>
  <c r="BH7" i="13"/>
  <c r="BG7" i="13"/>
  <c r="BF7" i="13"/>
  <c r="BE7" i="13"/>
  <c r="BD7" i="13"/>
  <c r="BC7" i="13"/>
  <c r="BB7" i="13"/>
  <c r="BA7" i="13"/>
  <c r="AZ7" i="13"/>
  <c r="AY7" i="13"/>
  <c r="AX7" i="13"/>
  <c r="AW7" i="13"/>
  <c r="AV7" i="13"/>
  <c r="AU7" i="13"/>
  <c r="AT7" i="13"/>
  <c r="AS7" i="13"/>
  <c r="AR7" i="13"/>
  <c r="AQ7" i="13"/>
  <c r="AP7" i="13"/>
  <c r="AO7" i="13"/>
  <c r="AN7" i="13"/>
  <c r="AM7" i="13"/>
  <c r="AL7" i="13"/>
  <c r="AK7" i="13"/>
  <c r="AJ7" i="13"/>
  <c r="AI7" i="13"/>
  <c r="AH7" i="13"/>
  <c r="AG7" i="13"/>
  <c r="AF7" i="13"/>
  <c r="AE7" i="13"/>
  <c r="AD7" i="13"/>
  <c r="AC7" i="13"/>
  <c r="AB7" i="13"/>
  <c r="AA7" i="13"/>
  <c r="Z7" i="13"/>
  <c r="Y7" i="13"/>
  <c r="X7" i="13"/>
  <c r="W7" i="13"/>
  <c r="V7" i="13"/>
  <c r="U7" i="13"/>
  <c r="T7" i="13"/>
  <c r="S7" i="13"/>
  <c r="R7" i="13"/>
  <c r="Q7" i="13"/>
  <c r="P7" i="13"/>
  <c r="O7" i="13"/>
  <c r="N7" i="13"/>
  <c r="M7" i="13"/>
  <c r="L7" i="13"/>
  <c r="J7" i="13"/>
  <c r="I7" i="13"/>
  <c r="H7" i="13"/>
  <c r="B8" i="13"/>
  <c r="B9" i="13"/>
  <c r="B10" i="13"/>
  <c r="B11" i="13"/>
  <c r="B57" i="13"/>
  <c r="B56"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26" i="13"/>
  <c r="B25" i="13"/>
  <c r="B24" i="13"/>
  <c r="B23" i="13"/>
  <c r="B22" i="13"/>
  <c r="B21" i="13"/>
  <c r="B20" i="13"/>
  <c r="B19" i="13"/>
  <c r="B18" i="13"/>
  <c r="B17" i="13"/>
  <c r="B16" i="13"/>
  <c r="B15" i="13"/>
  <c r="B14" i="13"/>
  <c r="B13" i="13"/>
  <c r="B12" i="13"/>
  <c r="B7" i="11"/>
  <c r="G7" i="11" s="1"/>
  <c r="BZ7" i="11"/>
  <c r="B8" i="11"/>
  <c r="CY8" i="11" s="1"/>
  <c r="B9" i="11"/>
  <c r="CO9" i="11" s="1"/>
  <c r="B10" i="11"/>
  <c r="B11" i="11"/>
  <c r="DA11" i="11" s="1"/>
  <c r="B12" i="11"/>
  <c r="CV12" i="11" s="1"/>
  <c r="B13" i="11"/>
  <c r="B14" i="11"/>
  <c r="CW14" i="11" s="1"/>
  <c r="B15" i="11"/>
  <c r="I15" i="11" s="1"/>
  <c r="B16" i="11"/>
  <c r="B17" i="11"/>
  <c r="CN17" i="11" s="1"/>
  <c r="B18" i="11"/>
  <c r="B19" i="11"/>
  <c r="BT19" i="11" s="1"/>
  <c r="B20" i="11"/>
  <c r="DB20" i="11" s="1"/>
  <c r="B21" i="11"/>
  <c r="B22" i="11"/>
  <c r="CZ22" i="11" s="1"/>
  <c r="B23" i="11"/>
  <c r="CH23" i="11" s="1"/>
  <c r="B24" i="11"/>
  <c r="BU24" i="11" s="1"/>
  <c r="B25" i="11"/>
  <c r="DA25" i="11" s="1"/>
  <c r="B26" i="11"/>
  <c r="B27" i="11"/>
  <c r="CR27" i="11" s="1"/>
  <c r="B28" i="11"/>
  <c r="B29" i="11"/>
  <c r="CI29" i="11" s="1"/>
  <c r="B30" i="11"/>
  <c r="CZ30" i="11" s="1"/>
  <c r="B31" i="11"/>
  <c r="B32" i="11"/>
  <c r="O32" i="11" s="1"/>
  <c r="B33" i="11"/>
  <c r="B34" i="11"/>
  <c r="B35" i="11"/>
  <c r="B36" i="11"/>
  <c r="CF36" i="11" s="1"/>
  <c r="B37" i="11"/>
  <c r="AG37" i="11" s="1"/>
  <c r="B38" i="11"/>
  <c r="CE38" i="11" s="1"/>
  <c r="B39" i="11"/>
  <c r="BS39" i="11" s="1"/>
  <c r="B40" i="11"/>
  <c r="CX40" i="11" s="1"/>
  <c r="B41" i="11"/>
  <c r="CM41" i="11" s="1"/>
  <c r="B42" i="11"/>
  <c r="B43" i="11"/>
  <c r="B44" i="11"/>
  <c r="CZ44" i="11" s="1"/>
  <c r="B45" i="11"/>
  <c r="B46" i="11"/>
  <c r="B47" i="11"/>
  <c r="BD47" i="11" s="1"/>
  <c r="B48" i="11"/>
  <c r="B49" i="11"/>
  <c r="CM49" i="11" s="1"/>
  <c r="B50" i="11"/>
  <c r="B51" i="11"/>
  <c r="CY51" i="11" s="1"/>
  <c r="B52" i="11"/>
  <c r="L29" i="10"/>
  <c r="J29" i="10"/>
  <c r="I29" i="10"/>
  <c r="H22" i="10"/>
  <c r="H20" i="10"/>
  <c r="H18" i="10"/>
  <c r="H16" i="10"/>
  <c r="H14" i="10"/>
  <c r="H10" i="10"/>
  <c r="AE82" i="10" s="1"/>
  <c r="AF82" i="10" s="1"/>
  <c r="AG82" i="10" s="1"/>
  <c r="H4" i="10"/>
  <c r="Y57" i="10" s="1"/>
  <c r="Z57" i="10" s="1"/>
  <c r="AA57" i="10" s="1"/>
  <c r="H144" i="1"/>
  <c r="DB52" i="11"/>
  <c r="BM50" i="11"/>
  <c r="CM45" i="11"/>
  <c r="BT43" i="11"/>
  <c r="CE42" i="11"/>
  <c r="CL35" i="11"/>
  <c r="CI34" i="11"/>
  <c r="BS32" i="11"/>
  <c r="CQ31" i="11"/>
  <c r="BT26" i="11"/>
  <c r="CM21" i="11"/>
  <c r="BN16" i="11"/>
  <c r="CU13" i="11"/>
  <c r="CU10" i="11"/>
  <c r="AC131" i="10"/>
  <c r="AC130" i="10"/>
  <c r="AC129" i="10"/>
  <c r="AC128" i="10"/>
  <c r="AC127" i="10"/>
  <c r="AG127" i="10" s="1"/>
  <c r="AC126" i="10"/>
  <c r="AC125" i="10"/>
  <c r="AC124" i="10"/>
  <c r="AC123" i="10"/>
  <c r="AC122" i="10"/>
  <c r="DP122" i="10" s="1"/>
  <c r="AC121" i="10"/>
  <c r="AC120" i="10"/>
  <c r="CW120" i="10" s="1"/>
  <c r="AC119" i="10"/>
  <c r="CR119" i="10" s="1"/>
  <c r="AC118" i="10"/>
  <c r="AC117" i="10"/>
  <c r="BB117" i="10" s="1"/>
  <c r="AC116" i="10"/>
  <c r="DY116" i="10" s="1"/>
  <c r="AC115" i="10"/>
  <c r="CX115" i="10" s="1"/>
  <c r="AC114" i="10"/>
  <c r="DQ114" i="10" s="1"/>
  <c r="AC113" i="10"/>
  <c r="AR113" i="10" s="1"/>
  <c r="AC112" i="10"/>
  <c r="CX112" i="10" s="1"/>
  <c r="AC111" i="10"/>
  <c r="BT111" i="10" s="1"/>
  <c r="AC110" i="10"/>
  <c r="DL110" i="10" s="1"/>
  <c r="AC109" i="10"/>
  <c r="BS109" i="10" s="1"/>
  <c r="AC108" i="10"/>
  <c r="DZ108" i="10" s="1"/>
  <c r="AC107" i="10"/>
  <c r="BK107" i="10" s="1"/>
  <c r="AC106" i="10"/>
  <c r="CP106" i="10" s="1"/>
  <c r="AC105" i="10"/>
  <c r="DM105" i="10" s="1"/>
  <c r="AC104" i="10"/>
  <c r="CF104" i="10" s="1"/>
  <c r="AC103" i="10"/>
  <c r="CU103" i="10" s="1"/>
  <c r="AC102" i="10"/>
  <c r="BH102" i="10" s="1"/>
  <c r="AC101" i="10"/>
  <c r="DO101" i="10" s="1"/>
  <c r="AC100" i="10"/>
  <c r="DQ100" i="10" s="1"/>
  <c r="AC99" i="10"/>
  <c r="EB99" i="10" s="1"/>
  <c r="AC98" i="10"/>
  <c r="DP98" i="10" s="1"/>
  <c r="AC97" i="10"/>
  <c r="AC96" i="10"/>
  <c r="DT96" i="10" s="1"/>
  <c r="AC95" i="10"/>
  <c r="DW95" i="10" s="1"/>
  <c r="AC94" i="10"/>
  <c r="CC94" i="10" s="1"/>
  <c r="AC93" i="10"/>
  <c r="DU93" i="10" s="1"/>
  <c r="AC92" i="10"/>
  <c r="DZ92" i="10" s="1"/>
  <c r="AC91" i="10"/>
  <c r="DU91" i="10" s="1"/>
  <c r="AC90" i="10"/>
  <c r="DX90" i="10" s="1"/>
  <c r="AC89" i="10"/>
  <c r="EA89" i="10" s="1"/>
  <c r="AC88" i="10"/>
  <c r="DV88" i="10" s="1"/>
  <c r="AC87" i="10"/>
  <c r="DY87" i="10" s="1"/>
  <c r="AC86" i="10"/>
  <c r="AG86" i="10" s="1"/>
  <c r="L27" i="10"/>
  <c r="K27" i="10"/>
  <c r="J27" i="10"/>
  <c r="I27" i="10"/>
  <c r="I33" i="10" s="1"/>
  <c r="J88" i="1"/>
  <c r="T193" i="1"/>
  <c r="T191" i="1"/>
  <c r="T189" i="1"/>
  <c r="T187" i="1"/>
  <c r="T185" i="1"/>
  <c r="T183" i="1"/>
  <c r="T181" i="1"/>
  <c r="T179" i="1"/>
  <c r="T177" i="1"/>
  <c r="S181" i="1"/>
  <c r="S179" i="1"/>
  <c r="H179" i="1"/>
  <c r="H181" i="1"/>
  <c r="H183" i="1"/>
  <c r="H185" i="1"/>
  <c r="H187" i="1"/>
  <c r="H189" i="1"/>
  <c r="H191" i="1"/>
  <c r="H193" i="1"/>
  <c r="J90" i="1"/>
  <c r="J92" i="1"/>
  <c r="J94" i="1"/>
  <c r="J96" i="1"/>
  <c r="J81" i="1"/>
  <c r="B84" i="1"/>
  <c r="R60" i="1" l="1"/>
  <c r="R232" i="1"/>
  <c r="R58" i="1"/>
  <c r="R231" i="1"/>
  <c r="R49" i="1"/>
  <c r="R228" i="1"/>
  <c r="H76" i="1" s="1"/>
  <c r="R74" i="1"/>
  <c r="R239" i="1"/>
  <c r="J62" i="1"/>
  <c r="R62" i="1"/>
  <c r="J64" i="1"/>
  <c r="R64" i="1"/>
  <c r="J48" i="1"/>
  <c r="R48" i="1"/>
  <c r="J66" i="1"/>
  <c r="R66" i="1"/>
  <c r="J50" i="1"/>
  <c r="J52" i="1"/>
  <c r="R52" i="1"/>
  <c r="J72" i="1"/>
  <c r="R72" i="1"/>
  <c r="J58" i="1"/>
  <c r="J56" i="1"/>
  <c r="R56" i="1"/>
  <c r="J60" i="1"/>
  <c r="J160" i="1"/>
  <c r="H36" i="10"/>
  <c r="H37" i="10" s="1"/>
  <c r="H39" i="10" s="1"/>
  <c r="D172" i="1" s="1"/>
  <c r="J172" i="1" s="1"/>
  <c r="S101" i="10"/>
  <c r="T101" i="10" s="1"/>
  <c r="L26" i="10" s="1"/>
  <c r="AH82" i="10"/>
  <c r="G3" i="11"/>
  <c r="H3" i="11" s="1"/>
  <c r="I3" i="11" s="1"/>
  <c r="Z56" i="10"/>
  <c r="C5" i="12"/>
  <c r="D5" i="12" s="1"/>
  <c r="AG81" i="10"/>
  <c r="Y73" i="10"/>
  <c r="Z73" i="10" s="1"/>
  <c r="AA73" i="10" s="1"/>
  <c r="G2" i="13"/>
  <c r="Y58" i="10"/>
  <c r="N94" i="10"/>
  <c r="Q94" i="10" s="1"/>
  <c r="I2" i="11"/>
  <c r="AB57" i="10" a="1"/>
  <c r="AB57" i="10" s="1"/>
  <c r="G3" i="13"/>
  <c r="BS7" i="11"/>
  <c r="L44" i="11"/>
  <c r="BJ7" i="11"/>
  <c r="CY44" i="11"/>
  <c r="AI44" i="11"/>
  <c r="BB7" i="11"/>
  <c r="CY7" i="11"/>
  <c r="AM7" i="11"/>
  <c r="AT7" i="11"/>
  <c r="CP7" i="11"/>
  <c r="V7" i="11"/>
  <c r="CH7" i="11"/>
  <c r="N7" i="11"/>
  <c r="CX7" i="11"/>
  <c r="BR7" i="11"/>
  <c r="AL7" i="11"/>
  <c r="CQ7" i="11"/>
  <c r="BK7" i="11"/>
  <c r="AE7" i="11"/>
  <c r="AD7" i="11"/>
  <c r="CI7" i="11"/>
  <c r="BC7" i="11"/>
  <c r="W7" i="11"/>
  <c r="CO15" i="11"/>
  <c r="CA7" i="11"/>
  <c r="AU7" i="11"/>
  <c r="O7" i="11"/>
  <c r="CW7" i="11"/>
  <c r="CO7" i="11"/>
  <c r="CG7" i="11"/>
  <c r="BY7" i="11"/>
  <c r="BQ7" i="11"/>
  <c r="BI7" i="11"/>
  <c r="BA7" i="11"/>
  <c r="AS7" i="11"/>
  <c r="AK7" i="11"/>
  <c r="AC7" i="11"/>
  <c r="U7" i="11"/>
  <c r="M7" i="11"/>
  <c r="CV7" i="11"/>
  <c r="CN7" i="11"/>
  <c r="CF7" i="11"/>
  <c r="BX7" i="11"/>
  <c r="BP7" i="11"/>
  <c r="BH7" i="11"/>
  <c r="AZ7" i="11"/>
  <c r="AR7" i="11"/>
  <c r="AJ7" i="11"/>
  <c r="AB7" i="11"/>
  <c r="T7" i="11"/>
  <c r="L7" i="11"/>
  <c r="CU7" i="11"/>
  <c r="CM7" i="11"/>
  <c r="CE7" i="11"/>
  <c r="BW7" i="11"/>
  <c r="BO7" i="11"/>
  <c r="BG7" i="11"/>
  <c r="AY7" i="11"/>
  <c r="AQ7" i="11"/>
  <c r="AI7" i="11"/>
  <c r="AA7" i="11"/>
  <c r="S7" i="11"/>
  <c r="K7" i="11"/>
  <c r="DB7" i="11"/>
  <c r="CT7" i="11"/>
  <c r="CL7" i="11"/>
  <c r="CD7" i="11"/>
  <c r="BV7" i="11"/>
  <c r="BN7" i="11"/>
  <c r="BF7" i="11"/>
  <c r="AX7" i="11"/>
  <c r="AP7" i="11"/>
  <c r="AH7" i="11"/>
  <c r="Z7" i="11"/>
  <c r="R7" i="11"/>
  <c r="J7" i="11"/>
  <c r="DA7" i="11"/>
  <c r="CS7" i="11"/>
  <c r="CK7" i="11"/>
  <c r="CC7" i="11"/>
  <c r="BU7" i="11"/>
  <c r="BM7" i="11"/>
  <c r="BE7" i="11"/>
  <c r="AW7" i="11"/>
  <c r="AO7" i="11"/>
  <c r="AG7" i="11"/>
  <c r="Y7" i="11"/>
  <c r="Q7" i="11"/>
  <c r="I7" i="11"/>
  <c r="CZ7" i="11"/>
  <c r="CR7" i="11"/>
  <c r="CJ7" i="11"/>
  <c r="CB7" i="11"/>
  <c r="BT7" i="11"/>
  <c r="BL7" i="11"/>
  <c r="BD7" i="11"/>
  <c r="AV7" i="11"/>
  <c r="AN7" i="11"/>
  <c r="AF7" i="11"/>
  <c r="X7" i="11"/>
  <c r="P7" i="11"/>
  <c r="H7" i="11"/>
  <c r="CJ47" i="11"/>
  <c r="BK12" i="11"/>
  <c r="BI52" i="11"/>
  <c r="BF40" i="11"/>
  <c r="CO38" i="11"/>
  <c r="AB13" i="11"/>
  <c r="U15" i="11"/>
  <c r="BV14" i="11"/>
  <c r="BG25" i="11"/>
  <c r="BJ13" i="11"/>
  <c r="CI15" i="11"/>
  <c r="CT13" i="11"/>
  <c r="AI35" i="11"/>
  <c r="H40" i="11"/>
  <c r="AS14" i="11"/>
  <c r="AP25" i="11"/>
  <c r="AX51" i="11"/>
  <c r="CF51" i="11"/>
  <c r="CY12" i="11"/>
  <c r="AR32" i="11"/>
  <c r="AG38" i="11"/>
  <c r="CT42" i="11"/>
  <c r="C4" i="12"/>
  <c r="AK86" i="10"/>
  <c r="AL86" i="10"/>
  <c r="CB86" i="10"/>
  <c r="CG86" i="10"/>
  <c r="DN86" i="10"/>
  <c r="DX86" i="10"/>
  <c r="AV86" i="10"/>
  <c r="CH86" i="10"/>
  <c r="BF87" i="10"/>
  <c r="BA86" i="10"/>
  <c r="CR86" i="10"/>
  <c r="CD87" i="10"/>
  <c r="BB86" i="10"/>
  <c r="CW86" i="10"/>
  <c r="AL89" i="10"/>
  <c r="BL86" i="10"/>
  <c r="CX86" i="10"/>
  <c r="CO92" i="10"/>
  <c r="BQ86" i="10"/>
  <c r="DH86" i="10"/>
  <c r="BR86" i="10"/>
  <c r="DM86" i="10"/>
  <c r="DU92" i="10"/>
  <c r="AM86" i="10"/>
  <c r="BC86" i="10"/>
  <c r="BS86" i="10"/>
  <c r="CI86" i="10"/>
  <c r="CY86" i="10"/>
  <c r="DO86" i="10"/>
  <c r="DR87" i="10"/>
  <c r="BM94" i="10"/>
  <c r="DK92" i="10"/>
  <c r="BD86" i="10"/>
  <c r="CZ86" i="10"/>
  <c r="BN100" i="10"/>
  <c r="AS86" i="10"/>
  <c r="BI86" i="10"/>
  <c r="BY86" i="10"/>
  <c r="CO86" i="10"/>
  <c r="DE86" i="10"/>
  <c r="DU86" i="10"/>
  <c r="BH89" i="10"/>
  <c r="DA100" i="10"/>
  <c r="CJ86" i="10"/>
  <c r="AT86" i="10"/>
  <c r="BJ86" i="10"/>
  <c r="BZ86" i="10"/>
  <c r="CP86" i="10"/>
  <c r="DF86" i="10"/>
  <c r="DV86" i="10"/>
  <c r="CX89" i="10"/>
  <c r="AN86" i="10"/>
  <c r="BT86" i="10"/>
  <c r="DP86" i="10"/>
  <c r="AU86" i="10"/>
  <c r="BK86" i="10"/>
  <c r="CA86" i="10"/>
  <c r="CQ86" i="10"/>
  <c r="DG86" i="10"/>
  <c r="DW86" i="10"/>
  <c r="DT89" i="10"/>
  <c r="CY14" i="11"/>
  <c r="M16" i="11"/>
  <c r="BX25" i="11"/>
  <c r="AM29" i="11"/>
  <c r="CA31" i="11"/>
  <c r="CR43" i="11"/>
  <c r="CQ16" i="11"/>
  <c r="CO25" i="11"/>
  <c r="CR29" i="11"/>
  <c r="L51" i="11"/>
  <c r="L8" i="11"/>
  <c r="AL24" i="11"/>
  <c r="AI30" i="11"/>
  <c r="AY36" i="11"/>
  <c r="AH8" i="11"/>
  <c r="AP15" i="11"/>
  <c r="AA27" i="11"/>
  <c r="BM30" i="11"/>
  <c r="CB32" i="11"/>
  <c r="BD44" i="11"/>
  <c r="BD11" i="11"/>
  <c r="BD8" i="11"/>
  <c r="AB12" i="11"/>
  <c r="R14" i="11"/>
  <c r="BL15" i="11"/>
  <c r="AY19" i="11"/>
  <c r="T25" i="11"/>
  <c r="DA27" i="11"/>
  <c r="CV30" i="11"/>
  <c r="CB44" i="11"/>
  <c r="BR49" i="11"/>
  <c r="O52" i="11"/>
  <c r="BX8" i="11"/>
  <c r="CT8" i="11"/>
  <c r="AD31" i="11"/>
  <c r="M34" i="11"/>
  <c r="AG50" i="11"/>
  <c r="M8" i="11"/>
  <c r="AI8" i="11"/>
  <c r="BE8" i="11"/>
  <c r="BY8" i="11"/>
  <c r="CU8" i="11"/>
  <c r="BO11" i="11"/>
  <c r="AE12" i="11"/>
  <c r="BS12" i="11"/>
  <c r="DA12" i="11"/>
  <c r="AH13" i="11"/>
  <c r="BO13" i="11"/>
  <c r="CV13" i="11"/>
  <c r="W14" i="11"/>
  <c r="BA14" i="11"/>
  <c r="CD14" i="11"/>
  <c r="W15" i="11"/>
  <c r="AR15" i="11"/>
  <c r="BM15" i="11"/>
  <c r="CJ15" i="11"/>
  <c r="P16" i="11"/>
  <c r="CT16" i="11"/>
  <c r="BH19" i="11"/>
  <c r="J21" i="11"/>
  <c r="CZ21" i="11"/>
  <c r="AJ23" i="11"/>
  <c r="Z25" i="11"/>
  <c r="AQ25" i="11"/>
  <c r="BH25" i="11"/>
  <c r="BY25" i="11"/>
  <c r="CT25" i="11"/>
  <c r="AF27" i="11"/>
  <c r="AN29" i="11"/>
  <c r="AJ30" i="11"/>
  <c r="BV30" i="11"/>
  <c r="CW30" i="11"/>
  <c r="AJ31" i="11"/>
  <c r="CF31" i="11"/>
  <c r="W32" i="11"/>
  <c r="AU32" i="11"/>
  <c r="CC32" i="11"/>
  <c r="V34" i="11"/>
  <c r="AY35" i="11"/>
  <c r="AZ36" i="11"/>
  <c r="AQ38" i="11"/>
  <c r="CS38" i="11"/>
  <c r="I40" i="11"/>
  <c r="BG40" i="11"/>
  <c r="J41" i="11"/>
  <c r="CZ41" i="11"/>
  <c r="DB42" i="11"/>
  <c r="M44" i="11"/>
  <c r="BE44" i="11"/>
  <c r="DA44" i="11"/>
  <c r="AK50" i="11"/>
  <c r="T51" i="11"/>
  <c r="AY51" i="11"/>
  <c r="CK51" i="11"/>
  <c r="AA52" i="11"/>
  <c r="BK52" i="11"/>
  <c r="S8" i="11"/>
  <c r="AO8" i="11"/>
  <c r="BI8" i="11"/>
  <c r="CE8" i="11"/>
  <c r="DA8" i="11"/>
  <c r="CU11" i="11"/>
  <c r="AG12" i="11"/>
  <c r="BU12" i="11"/>
  <c r="AI13" i="11"/>
  <c r="BP13" i="11"/>
  <c r="CY13" i="11"/>
  <c r="AC14" i="11"/>
  <c r="BC14" i="11"/>
  <c r="CG14" i="11"/>
  <c r="G15" i="11"/>
  <c r="AB15" i="11"/>
  <c r="AW15" i="11"/>
  <c r="BS15" i="11"/>
  <c r="CR15" i="11"/>
  <c r="T16" i="11"/>
  <c r="CJ19" i="11"/>
  <c r="P21" i="11"/>
  <c r="AR23" i="11"/>
  <c r="J25" i="11"/>
  <c r="AA25" i="11"/>
  <c r="AR25" i="11"/>
  <c r="BI25" i="11"/>
  <c r="CD25" i="11"/>
  <c r="CU25" i="11"/>
  <c r="AO27" i="11"/>
  <c r="AT29" i="11"/>
  <c r="J30" i="11"/>
  <c r="AK30" i="11"/>
  <c r="BW30" i="11"/>
  <c r="AK31" i="11"/>
  <c r="CV31" i="11"/>
  <c r="X32" i="11"/>
  <c r="BC32" i="11"/>
  <c r="CD32" i="11"/>
  <c r="BY34" i="11"/>
  <c r="BF35" i="11"/>
  <c r="AR38" i="11"/>
  <c r="S40" i="11"/>
  <c r="BT40" i="11"/>
  <c r="K41" i="11"/>
  <c r="DA41" i="11"/>
  <c r="X44" i="11"/>
  <c r="BN44" i="11"/>
  <c r="BQ50" i="11"/>
  <c r="Y51" i="11"/>
  <c r="BG51" i="11"/>
  <c r="CL51" i="11"/>
  <c r="AC52" i="11"/>
  <c r="BW52" i="11"/>
  <c r="U8" i="11"/>
  <c r="AQ8" i="11"/>
  <c r="BM8" i="11"/>
  <c r="CG8" i="11"/>
  <c r="AO12" i="11"/>
  <c r="BX12" i="11"/>
  <c r="G13" i="11"/>
  <c r="AJ13" i="11"/>
  <c r="BS13" i="11"/>
  <c r="DA13" i="11"/>
  <c r="AD14" i="11"/>
  <c r="BE14" i="11"/>
  <c r="CH14" i="11"/>
  <c r="AE15" i="11"/>
  <c r="AZ15" i="11"/>
  <c r="BU15" i="11"/>
  <c r="CT15" i="11"/>
  <c r="AP16" i="11"/>
  <c r="AW17" i="11"/>
  <c r="CS19" i="11"/>
  <c r="AF21" i="11"/>
  <c r="AI22" i="11"/>
  <c r="CA23" i="11"/>
  <c r="K25" i="11"/>
  <c r="AB25" i="11"/>
  <c r="AS25" i="11"/>
  <c r="BN25" i="11"/>
  <c r="CE25" i="11"/>
  <c r="CV25" i="11"/>
  <c r="AZ27" i="11"/>
  <c r="G29" i="11"/>
  <c r="BL29" i="11"/>
  <c r="K30" i="11"/>
  <c r="AW30" i="11"/>
  <c r="BX30" i="11"/>
  <c r="G31" i="11"/>
  <c r="AM31" i="11"/>
  <c r="CW31" i="11"/>
  <c r="Y32" i="11"/>
  <c r="BD32" i="11"/>
  <c r="CM32" i="11"/>
  <c r="CH34" i="11"/>
  <c r="BV35" i="11"/>
  <c r="BE38" i="11"/>
  <c r="AB39" i="11"/>
  <c r="W40" i="11"/>
  <c r="BU40" i="11"/>
  <c r="AA41" i="11"/>
  <c r="AT43" i="11"/>
  <c r="Y44" i="11"/>
  <c r="BO44" i="11"/>
  <c r="BB45" i="11"/>
  <c r="Z49" i="11"/>
  <c r="CH50" i="11"/>
  <c r="Z51" i="11"/>
  <c r="BL51" i="11"/>
  <c r="CV51" i="11"/>
  <c r="AE52" i="11"/>
  <c r="BY52" i="11"/>
  <c r="X8" i="11"/>
  <c r="AR8" i="11"/>
  <c r="BN8" i="11"/>
  <c r="CJ8" i="11"/>
  <c r="G12" i="11"/>
  <c r="AR12" i="11"/>
  <c r="CF12" i="11"/>
  <c r="L13" i="11"/>
  <c r="AT13" i="11"/>
  <c r="CA13" i="11"/>
  <c r="AE14" i="11"/>
  <c r="BI14" i="11"/>
  <c r="CI14" i="11"/>
  <c r="J15" i="11"/>
  <c r="AF15" i="11"/>
  <c r="BA15" i="11"/>
  <c r="BV15" i="11"/>
  <c r="CW15" i="11"/>
  <c r="AZ16" i="11"/>
  <c r="AK21" i="11"/>
  <c r="AZ22" i="11"/>
  <c r="L25" i="11"/>
  <c r="AC25" i="11"/>
  <c r="AX25" i="11"/>
  <c r="BO25" i="11"/>
  <c r="CF25" i="11"/>
  <c r="DB25" i="11"/>
  <c r="BN27" i="11"/>
  <c r="N29" i="11"/>
  <c r="BM29" i="11"/>
  <c r="L30" i="11"/>
  <c r="AX30" i="11"/>
  <c r="CG30" i="11"/>
  <c r="N31" i="11"/>
  <c r="BC31" i="11"/>
  <c r="CY31" i="11"/>
  <c r="AG32" i="11"/>
  <c r="BE32" i="11"/>
  <c r="CQ32" i="11"/>
  <c r="BW35" i="11"/>
  <c r="BP38" i="11"/>
  <c r="AC39" i="11"/>
  <c r="AG40" i="11"/>
  <c r="CE40" i="11"/>
  <c r="AC41" i="11"/>
  <c r="AC42" i="11"/>
  <c r="AU43" i="11"/>
  <c r="AH44" i="11"/>
  <c r="BX44" i="11"/>
  <c r="BG45" i="11"/>
  <c r="BP49" i="11"/>
  <c r="CQ50" i="11"/>
  <c r="AH51" i="11"/>
  <c r="BM51" i="11"/>
  <c r="CZ51" i="11"/>
  <c r="AQ52" i="11"/>
  <c r="CA52" i="11"/>
  <c r="Y8" i="11"/>
  <c r="AS8" i="11"/>
  <c r="BO8" i="11"/>
  <c r="CK8" i="11"/>
  <c r="L12" i="11"/>
  <c r="AW12" i="11"/>
  <c r="CI12" i="11"/>
  <c r="O13" i="11"/>
  <c r="AX13" i="11"/>
  <c r="CE13" i="11"/>
  <c r="J14" i="11"/>
  <c r="AM14" i="11"/>
  <c r="BN14" i="11"/>
  <c r="CQ14" i="11"/>
  <c r="L15" i="11"/>
  <c r="AG15" i="11"/>
  <c r="BC15" i="11"/>
  <c r="BX15" i="11"/>
  <c r="CZ15" i="11"/>
  <c r="BC16" i="11"/>
  <c r="N20" i="11"/>
  <c r="BA21" i="11"/>
  <c r="BD22" i="11"/>
  <c r="M25" i="11"/>
  <c r="AH25" i="11"/>
  <c r="AY25" i="11"/>
  <c r="BP25" i="11"/>
  <c r="CL25" i="11"/>
  <c r="CB27" i="11"/>
  <c r="P29" i="11"/>
  <c r="BS29" i="11"/>
  <c r="U30" i="11"/>
  <c r="AY30" i="11"/>
  <c r="CK30" i="11"/>
  <c r="O31" i="11"/>
  <c r="BI31" i="11"/>
  <c r="AH32" i="11"/>
  <c r="BN32" i="11"/>
  <c r="CR32" i="11"/>
  <c r="L35" i="11"/>
  <c r="CZ35" i="11"/>
  <c r="R38" i="11"/>
  <c r="BQ38" i="11"/>
  <c r="AT39" i="11"/>
  <c r="AH40" i="11"/>
  <c r="CI40" i="11"/>
  <c r="AY41" i="11"/>
  <c r="AD42" i="11"/>
  <c r="AJ51" i="11"/>
  <c r="BU51" i="11"/>
  <c r="AS52" i="11"/>
  <c r="CM52" i="11"/>
  <c r="CE21" i="11"/>
  <c r="CB41" i="11"/>
  <c r="I8" i="11"/>
  <c r="AC8" i="11"/>
  <c r="AY8" i="11"/>
  <c r="BU8" i="11"/>
  <c r="CO8" i="11"/>
  <c r="M11" i="11"/>
  <c r="Q12" i="11"/>
  <c r="BC12" i="11"/>
  <c r="CN12" i="11"/>
  <c r="R13" i="11"/>
  <c r="AY13" i="11"/>
  <c r="CI13" i="11"/>
  <c r="M14" i="11"/>
  <c r="AP14" i="11"/>
  <c r="BS14" i="11"/>
  <c r="CT14" i="11"/>
  <c r="Q15" i="11"/>
  <c r="AM15" i="11"/>
  <c r="BH15" i="11"/>
  <c r="CD15" i="11"/>
  <c r="BK16" i="11"/>
  <c r="O19" i="11"/>
  <c r="BF20" i="11"/>
  <c r="BJ21" i="11"/>
  <c r="BP22" i="11"/>
  <c r="R24" i="11"/>
  <c r="R25" i="11"/>
  <c r="AI25" i="11"/>
  <c r="AZ25" i="11"/>
  <c r="BV25" i="11"/>
  <c r="CM25" i="11"/>
  <c r="CD27" i="11"/>
  <c r="Q29" i="11"/>
  <c r="CJ29" i="11"/>
  <c r="Y30" i="11"/>
  <c r="BH30" i="11"/>
  <c r="CL30" i="11"/>
  <c r="T31" i="11"/>
  <c r="BJ31" i="11"/>
  <c r="K32" i="11"/>
  <c r="AI32" i="11"/>
  <c r="BO32" i="11"/>
  <c r="O35" i="11"/>
  <c r="DA35" i="11"/>
  <c r="S38" i="11"/>
  <c r="CD38" i="11"/>
  <c r="AU39" i="11"/>
  <c r="AU40" i="11"/>
  <c r="CS40" i="11"/>
  <c r="BC41" i="11"/>
  <c r="BP42" i="11"/>
  <c r="CS43" i="11"/>
  <c r="AR44" i="11"/>
  <c r="CL44" i="11"/>
  <c r="I51" i="11"/>
  <c r="AN51" i="11"/>
  <c r="BW51" i="11"/>
  <c r="K52" i="11"/>
  <c r="AU52" i="11"/>
  <c r="CO52" i="11"/>
  <c r="K8" i="11"/>
  <c r="AG8" i="11"/>
  <c r="BA8" i="11"/>
  <c r="BW8" i="11"/>
  <c r="CS8" i="11"/>
  <c r="X11" i="11"/>
  <c r="T12" i="11"/>
  <c r="BH12" i="11"/>
  <c r="CS12" i="11"/>
  <c r="S13" i="11"/>
  <c r="BC13" i="11"/>
  <c r="CK13" i="11"/>
  <c r="N14" i="11"/>
  <c r="AR14" i="11"/>
  <c r="BU14" i="11"/>
  <c r="CV14" i="11"/>
  <c r="T15" i="11"/>
  <c r="AO15" i="11"/>
  <c r="BK15" i="11"/>
  <c r="CG15" i="11"/>
  <c r="J16" i="11"/>
  <c r="CF16" i="11"/>
  <c r="X19" i="11"/>
  <c r="BW20" i="11"/>
  <c r="CB21" i="11"/>
  <c r="AJ24" i="11"/>
  <c r="S25" i="11"/>
  <c r="AJ25" i="11"/>
  <c r="BF25" i="11"/>
  <c r="BW25" i="11"/>
  <c r="CN25" i="11"/>
  <c r="P27" i="11"/>
  <c r="CM27" i="11"/>
  <c r="AF29" i="11"/>
  <c r="CP29" i="11"/>
  <c r="Z30" i="11"/>
  <c r="BI30" i="11"/>
  <c r="CU30" i="11"/>
  <c r="U31" i="11"/>
  <c r="BZ31" i="11"/>
  <c r="L32" i="11"/>
  <c r="AQ32" i="11"/>
  <c r="AH35" i="11"/>
  <c r="AC38" i="11"/>
  <c r="AV40" i="11"/>
  <c r="CT40" i="11"/>
  <c r="CA41" i="11"/>
  <c r="BQ42" i="11"/>
  <c r="AS44" i="11"/>
  <c r="CM44" i="11"/>
  <c r="BB47" i="11"/>
  <c r="V50" i="11"/>
  <c r="K51" i="11"/>
  <c r="AV51" i="11"/>
  <c r="BX51" i="11"/>
  <c r="M52" i="11"/>
  <c r="BG52" i="11"/>
  <c r="CQ52" i="11"/>
  <c r="S9" i="11"/>
  <c r="AS9" i="11"/>
  <c r="DA18" i="11"/>
  <c r="CZ18" i="11"/>
  <c r="CL18" i="11"/>
  <c r="BX18" i="11"/>
  <c r="BJ18" i="11"/>
  <c r="AT18" i="11"/>
  <c r="AE18" i="11"/>
  <c r="Q18" i="11"/>
  <c r="CY18" i="11"/>
  <c r="CK18" i="11"/>
  <c r="BU18" i="11"/>
  <c r="BF18" i="11"/>
  <c r="AS18" i="11"/>
  <c r="AD18" i="11"/>
  <c r="P18" i="11"/>
  <c r="CW18" i="11"/>
  <c r="CH18" i="11"/>
  <c r="BT18" i="11"/>
  <c r="BE18" i="11"/>
  <c r="AR18" i="11"/>
  <c r="AB18" i="11"/>
  <c r="M18" i="11"/>
  <c r="CV18" i="11"/>
  <c r="CG18" i="11"/>
  <c r="BS18" i="11"/>
  <c r="BC18" i="11"/>
  <c r="AN18" i="11"/>
  <c r="Z18" i="11"/>
  <c r="L18" i="11"/>
  <c r="CT18" i="11"/>
  <c r="CD18" i="11"/>
  <c r="BP18" i="11"/>
  <c r="BB18" i="11"/>
  <c r="AM18" i="11"/>
  <c r="Y18" i="11"/>
  <c r="I18" i="11"/>
  <c r="CP18" i="11"/>
  <c r="CB18" i="11"/>
  <c r="BL18" i="11"/>
  <c r="AW18" i="11"/>
  <c r="AJ18" i="11"/>
  <c r="U18" i="11"/>
  <c r="G18" i="11"/>
  <c r="BK18" i="11"/>
  <c r="CX48" i="11"/>
  <c r="CM48" i="11"/>
  <c r="BW48" i="11"/>
  <c r="BK48" i="11"/>
  <c r="AW48" i="11"/>
  <c r="AI48" i="11"/>
  <c r="X48" i="11"/>
  <c r="K48" i="11"/>
  <c r="DA48" i="11"/>
  <c r="CK48" i="11"/>
  <c r="BU48" i="11"/>
  <c r="BG48" i="11"/>
  <c r="AV48" i="11"/>
  <c r="AH48" i="11"/>
  <c r="W48" i="11"/>
  <c r="J48" i="11"/>
  <c r="CZ48" i="11"/>
  <c r="CJ48" i="11"/>
  <c r="BT48" i="11"/>
  <c r="BF48" i="11"/>
  <c r="AU48" i="11"/>
  <c r="AG48" i="11"/>
  <c r="S48" i="11"/>
  <c r="I48" i="11"/>
  <c r="CY48" i="11"/>
  <c r="CI48" i="11"/>
  <c r="BS48" i="11"/>
  <c r="BE48" i="11"/>
  <c r="AQ48" i="11"/>
  <c r="AF48" i="11"/>
  <c r="R48" i="11"/>
  <c r="H48" i="11"/>
  <c r="CU48" i="11"/>
  <c r="CE48" i="11"/>
  <c r="BO48" i="11"/>
  <c r="BD48" i="11"/>
  <c r="AP48" i="11"/>
  <c r="AE48" i="11"/>
  <c r="Q48" i="11"/>
  <c r="G48" i="11"/>
  <c r="CR48" i="11"/>
  <c r="CB48" i="11"/>
  <c r="BM48" i="11"/>
  <c r="AY48" i="11"/>
  <c r="AN48" i="11"/>
  <c r="Z48" i="11"/>
  <c r="O48" i="11"/>
  <c r="CQ48" i="11"/>
  <c r="CA48" i="11"/>
  <c r="BL48" i="11"/>
  <c r="AX48" i="11"/>
  <c r="AM48" i="11"/>
  <c r="Y48" i="11"/>
  <c r="M48" i="11"/>
  <c r="BN48" i="11"/>
  <c r="BC48" i="11"/>
  <c r="AO48" i="11"/>
  <c r="AA48" i="11"/>
  <c r="P48" i="11"/>
  <c r="CS48" i="11"/>
  <c r="G9" i="11"/>
  <c r="T9" i="11"/>
  <c r="AF9" i="11"/>
  <c r="AT9" i="11"/>
  <c r="BL9" i="11"/>
  <c r="CB9" i="11"/>
  <c r="CT9" i="11"/>
  <c r="V11" i="11"/>
  <c r="BM11" i="11"/>
  <c r="S12" i="11"/>
  <c r="AF12" i="11"/>
  <c r="AT12" i="11"/>
  <c r="BJ12" i="11"/>
  <c r="BW12" i="11"/>
  <c r="CJ12" i="11"/>
  <c r="CZ12" i="11"/>
  <c r="BA17" i="11"/>
  <c r="H18" i="11"/>
  <c r="BN18" i="11"/>
  <c r="Q19" i="11"/>
  <c r="BA19" i="11"/>
  <c r="CL19" i="11"/>
  <c r="CP37" i="11"/>
  <c r="BJ37" i="11"/>
  <c r="AD37" i="11"/>
  <c r="CC37" i="11"/>
  <c r="AW37" i="11"/>
  <c r="Q37" i="11"/>
  <c r="CB37" i="11"/>
  <c r="AV37" i="11"/>
  <c r="P37" i="11"/>
  <c r="CA37" i="11"/>
  <c r="AU37" i="11"/>
  <c r="O37" i="11"/>
  <c r="CR37" i="11"/>
  <c r="BL37" i="11"/>
  <c r="AF37" i="11"/>
  <c r="CQ37" i="11"/>
  <c r="BK37" i="11"/>
  <c r="AE37" i="11"/>
  <c r="CS37" i="11"/>
  <c r="BZ37" i="11"/>
  <c r="BM37" i="11"/>
  <c r="AT37" i="11"/>
  <c r="N37" i="11"/>
  <c r="CC48" i="11"/>
  <c r="BI9" i="11"/>
  <c r="H9" i="11"/>
  <c r="CU9" i="11"/>
  <c r="BY18" i="11"/>
  <c r="DA33" i="11"/>
  <c r="CW33" i="11"/>
  <c r="CG33" i="11"/>
  <c r="BQ33" i="11"/>
  <c r="BA33" i="11"/>
  <c r="AK33" i="11"/>
  <c r="U33" i="11"/>
  <c r="CV33" i="11"/>
  <c r="CF33" i="11"/>
  <c r="BP33" i="11"/>
  <c r="AZ33" i="11"/>
  <c r="AJ33" i="11"/>
  <c r="T33" i="11"/>
  <c r="CU33" i="11"/>
  <c r="CE33" i="11"/>
  <c r="BO33" i="11"/>
  <c r="AY33" i="11"/>
  <c r="AI33" i="11"/>
  <c r="S33" i="11"/>
  <c r="CT33" i="11"/>
  <c r="CD33" i="11"/>
  <c r="BN33" i="11"/>
  <c r="AX33" i="11"/>
  <c r="AH33" i="11"/>
  <c r="R33" i="11"/>
  <c r="CM33" i="11"/>
  <c r="BW33" i="11"/>
  <c r="BG33" i="11"/>
  <c r="AQ33" i="11"/>
  <c r="AA33" i="11"/>
  <c r="K33" i="11"/>
  <c r="DB33" i="11"/>
  <c r="CL33" i="11"/>
  <c r="BV33" i="11"/>
  <c r="BF33" i="11"/>
  <c r="AP33" i="11"/>
  <c r="Z33" i="11"/>
  <c r="J33" i="11"/>
  <c r="BH33" i="11"/>
  <c r="AS33" i="11"/>
  <c r="AR33" i="11"/>
  <c r="CO33" i="11"/>
  <c r="AC33" i="11"/>
  <c r="CN33" i="11"/>
  <c r="AB33" i="11"/>
  <c r="BX33" i="11"/>
  <c r="L33" i="11"/>
  <c r="P8" i="11"/>
  <c r="Z8" i="11"/>
  <c r="AJ8" i="11"/>
  <c r="AV8" i="11"/>
  <c r="BF8" i="11"/>
  <c r="BP8" i="11"/>
  <c r="CB8" i="11"/>
  <c r="CL8" i="11"/>
  <c r="CV8" i="11"/>
  <c r="K9" i="11"/>
  <c r="W9" i="11"/>
  <c r="AJ9" i="11"/>
  <c r="AX9" i="11"/>
  <c r="BO9" i="11"/>
  <c r="CH9" i="11"/>
  <c r="CX9" i="11"/>
  <c r="AG11" i="11"/>
  <c r="BX11" i="11"/>
  <c r="H12" i="11"/>
  <c r="V12" i="11"/>
  <c r="AI12" i="11"/>
  <c r="AY12" i="11"/>
  <c r="BL12" i="11"/>
  <c r="BZ12" i="11"/>
  <c r="CP12" i="11"/>
  <c r="W13" i="11"/>
  <c r="AM13" i="11"/>
  <c r="BE13" i="11"/>
  <c r="BU13" i="11"/>
  <c r="CL13" i="11"/>
  <c r="T14" i="11"/>
  <c r="AG14" i="11"/>
  <c r="AT14" i="11"/>
  <c r="BJ14" i="11"/>
  <c r="BX14" i="11"/>
  <c r="CK14" i="11"/>
  <c r="DA14" i="11"/>
  <c r="M15" i="11"/>
  <c r="X15" i="11"/>
  <c r="AH15" i="11"/>
  <c r="AS15" i="11"/>
  <c r="BD15" i="11"/>
  <c r="BN15" i="11"/>
  <c r="BY15" i="11"/>
  <c r="CL15" i="11"/>
  <c r="DA15" i="11"/>
  <c r="W16" i="11"/>
  <c r="I17" i="11"/>
  <c r="BO17" i="11"/>
  <c r="V18" i="11"/>
  <c r="CC18" i="11"/>
  <c r="Z19" i="11"/>
  <c r="BK19" i="11"/>
  <c r="CU19" i="11"/>
  <c r="CX22" i="11"/>
  <c r="CF22" i="11"/>
  <c r="BO22" i="11"/>
  <c r="AY22" i="11"/>
  <c r="AG22" i="11"/>
  <c r="P22" i="11"/>
  <c r="CU22" i="11"/>
  <c r="CC22" i="11"/>
  <c r="BM22" i="11"/>
  <c r="AV22" i="11"/>
  <c r="AD22" i="11"/>
  <c r="N22" i="11"/>
  <c r="CS22" i="11"/>
  <c r="CB22" i="11"/>
  <c r="BL22" i="11"/>
  <c r="AT22" i="11"/>
  <c r="AB22" i="11"/>
  <c r="L22" i="11"/>
  <c r="CP22" i="11"/>
  <c r="BZ22" i="11"/>
  <c r="BH22" i="11"/>
  <c r="AQ22" i="11"/>
  <c r="AA22" i="11"/>
  <c r="I22" i="11"/>
  <c r="CN22" i="11"/>
  <c r="BX22" i="11"/>
  <c r="BG22" i="11"/>
  <c r="AO22" i="11"/>
  <c r="Y22" i="11"/>
  <c r="H22" i="11"/>
  <c r="DA22" i="11"/>
  <c r="CK22" i="11"/>
  <c r="BT22" i="11"/>
  <c r="BB22" i="11"/>
  <c r="AL22" i="11"/>
  <c r="T22" i="11"/>
  <c r="BU22" i="11"/>
  <c r="AQ27" i="11"/>
  <c r="M33" i="11"/>
  <c r="AI9" i="11"/>
  <c r="BK17" i="11"/>
  <c r="Q8" i="11"/>
  <c r="AA8" i="11"/>
  <c r="AK8" i="11"/>
  <c r="AW8" i="11"/>
  <c r="BG8" i="11"/>
  <c r="BQ8" i="11"/>
  <c r="CC8" i="11"/>
  <c r="CM8" i="11"/>
  <c r="CW8" i="11"/>
  <c r="L9" i="11"/>
  <c r="X9" i="11"/>
  <c r="AK9" i="11"/>
  <c r="BB9" i="11"/>
  <c r="BR9" i="11"/>
  <c r="CI9" i="11"/>
  <c r="CY9" i="11"/>
  <c r="AI11" i="11"/>
  <c r="BY11" i="11"/>
  <c r="I12" i="11"/>
  <c r="W12" i="11"/>
  <c r="AM12" i="11"/>
  <c r="AZ12" i="11"/>
  <c r="BM12" i="11"/>
  <c r="CC12" i="11"/>
  <c r="CQ12" i="11"/>
  <c r="Y13" i="11"/>
  <c r="AO13" i="11"/>
  <c r="BF13" i="11"/>
  <c r="BX13" i="11"/>
  <c r="CN13" i="11"/>
  <c r="G14" i="11"/>
  <c r="U14" i="11"/>
  <c r="AH14" i="11"/>
  <c r="AX14" i="11"/>
  <c r="BK14" i="11"/>
  <c r="BY14" i="11"/>
  <c r="CO14" i="11"/>
  <c r="DB14" i="11"/>
  <c r="O15" i="11"/>
  <c r="Y15" i="11"/>
  <c r="AJ15" i="11"/>
  <c r="AU15" i="11"/>
  <c r="BE15" i="11"/>
  <c r="BP15" i="11"/>
  <c r="CA15" i="11"/>
  <c r="CW16" i="11"/>
  <c r="DA16" i="11"/>
  <c r="CO16" i="11"/>
  <c r="CE16" i="11"/>
  <c r="BT16" i="11"/>
  <c r="BI16" i="11"/>
  <c r="AY16" i="11"/>
  <c r="AN16" i="11"/>
  <c r="AC16" i="11"/>
  <c r="S16" i="11"/>
  <c r="H16" i="11"/>
  <c r="CZ16" i="11"/>
  <c r="CN16" i="11"/>
  <c r="CD16" i="11"/>
  <c r="BS16" i="11"/>
  <c r="BH16" i="11"/>
  <c r="AX16" i="11"/>
  <c r="AM16" i="11"/>
  <c r="AB16" i="11"/>
  <c r="R16" i="11"/>
  <c r="CX16" i="11"/>
  <c r="CM16" i="11"/>
  <c r="CB16" i="11"/>
  <c r="BQ16" i="11"/>
  <c r="BG16" i="11"/>
  <c r="AV16" i="11"/>
  <c r="AK16" i="11"/>
  <c r="AA16" i="11"/>
  <c r="CV16" i="11"/>
  <c r="CL16" i="11"/>
  <c r="CA16" i="11"/>
  <c r="BP16" i="11"/>
  <c r="BF16" i="11"/>
  <c r="AU16" i="11"/>
  <c r="AJ16" i="11"/>
  <c r="Z16" i="11"/>
  <c r="O16" i="11"/>
  <c r="CU16" i="11"/>
  <c r="CJ16" i="11"/>
  <c r="BY16" i="11"/>
  <c r="BO16" i="11"/>
  <c r="BD16" i="11"/>
  <c r="AS16" i="11"/>
  <c r="AI16" i="11"/>
  <c r="X16" i="11"/>
  <c r="CR16" i="11"/>
  <c r="CG16" i="11"/>
  <c r="BW16" i="11"/>
  <c r="BL16" i="11"/>
  <c r="BA16" i="11"/>
  <c r="AQ16" i="11"/>
  <c r="AF16" i="11"/>
  <c r="U16" i="11"/>
  <c r="K16" i="11"/>
  <c r="AE16" i="11"/>
  <c r="BV16" i="11"/>
  <c r="S17" i="11"/>
  <c r="BY17" i="11"/>
  <c r="AH18" i="11"/>
  <c r="CN18" i="11"/>
  <c r="AG19" i="11"/>
  <c r="BQ19" i="11"/>
  <c r="DB19" i="11"/>
  <c r="Q22" i="11"/>
  <c r="CH22" i="11"/>
  <c r="BI33" i="11"/>
  <c r="CR9" i="11"/>
  <c r="U9" i="11"/>
  <c r="CD9" i="11"/>
  <c r="H8" i="11"/>
  <c r="R8" i="11"/>
  <c r="AB8" i="11"/>
  <c r="AN8" i="11"/>
  <c r="AX8" i="11"/>
  <c r="BH8" i="11"/>
  <c r="BT8" i="11"/>
  <c r="CD8" i="11"/>
  <c r="CN8" i="11"/>
  <c r="CZ8" i="11"/>
  <c r="M9" i="11"/>
  <c r="AA9" i="11"/>
  <c r="AM9" i="11"/>
  <c r="BC9" i="11"/>
  <c r="BS9" i="11"/>
  <c r="CJ9" i="11"/>
  <c r="AR11" i="11"/>
  <c r="CH11" i="11"/>
  <c r="K12" i="11"/>
  <c r="X12" i="11"/>
  <c r="AN12" i="11"/>
  <c r="BB12" i="11"/>
  <c r="BO12" i="11"/>
  <c r="CE12" i="11"/>
  <c r="CR12" i="11"/>
  <c r="I13" i="11"/>
  <c r="Z13" i="11"/>
  <c r="AR13" i="11"/>
  <c r="BH13" i="11"/>
  <c r="BZ13" i="11"/>
  <c r="CP13" i="11"/>
  <c r="I14" i="11"/>
  <c r="V14" i="11"/>
  <c r="AJ14" i="11"/>
  <c r="AZ14" i="11"/>
  <c r="BM14" i="11"/>
  <c r="BZ14" i="11"/>
  <c r="CP14" i="11"/>
  <c r="CX15" i="11"/>
  <c r="CV15" i="11"/>
  <c r="CK15" i="11"/>
  <c r="DB15" i="11"/>
  <c r="CY15" i="11"/>
  <c r="CN15" i="11"/>
  <c r="CC15" i="11"/>
  <c r="P15" i="11"/>
  <c r="Z15" i="11"/>
  <c r="AK15" i="11"/>
  <c r="AV15" i="11"/>
  <c r="BF15" i="11"/>
  <c r="BQ15" i="11"/>
  <c r="CB15" i="11"/>
  <c r="CQ15" i="11"/>
  <c r="G16" i="11"/>
  <c r="AH16" i="11"/>
  <c r="BX16" i="11"/>
  <c r="V17" i="11"/>
  <c r="CD17" i="11"/>
  <c r="AK18" i="11"/>
  <c r="CQ18" i="11"/>
  <c r="AI19" i="11"/>
  <c r="V22" i="11"/>
  <c r="CM22" i="11"/>
  <c r="CY27" i="11"/>
  <c r="CZ27" i="11"/>
  <c r="CL27" i="11"/>
  <c r="BX27" i="11"/>
  <c r="BM27" i="11"/>
  <c r="AY27" i="11"/>
  <c r="AN27" i="11"/>
  <c r="Z27" i="11"/>
  <c r="L27" i="11"/>
  <c r="CV27" i="11"/>
  <c r="CK27" i="11"/>
  <c r="BW27" i="11"/>
  <c r="BL27" i="11"/>
  <c r="AX27" i="11"/>
  <c r="AJ27" i="11"/>
  <c r="Y27" i="11"/>
  <c r="K27" i="11"/>
  <c r="CU27" i="11"/>
  <c r="CJ27" i="11"/>
  <c r="BV27" i="11"/>
  <c r="BH27" i="11"/>
  <c r="AW27" i="11"/>
  <c r="AI27" i="11"/>
  <c r="X27" i="11"/>
  <c r="J27" i="11"/>
  <c r="CT27" i="11"/>
  <c r="CF27" i="11"/>
  <c r="BU27" i="11"/>
  <c r="BG27" i="11"/>
  <c r="AV27" i="11"/>
  <c r="AH27" i="11"/>
  <c r="T27" i="11"/>
  <c r="I27" i="11"/>
  <c r="CS27" i="11"/>
  <c r="CE27" i="11"/>
  <c r="BT27" i="11"/>
  <c r="BF27" i="11"/>
  <c r="AR27" i="11"/>
  <c r="AG27" i="11"/>
  <c r="S27" i="11"/>
  <c r="H27" i="11"/>
  <c r="DB27" i="11"/>
  <c r="CN27" i="11"/>
  <c r="CC27" i="11"/>
  <c r="BO27" i="11"/>
  <c r="BD27" i="11"/>
  <c r="AP27" i="11"/>
  <c r="AB27" i="11"/>
  <c r="Q27" i="11"/>
  <c r="BE27" i="11"/>
  <c r="BR28" i="11"/>
  <c r="CG28" i="11"/>
  <c r="AI28" i="11"/>
  <c r="BY33" i="11"/>
  <c r="AE9" i="11"/>
  <c r="BN9" i="11"/>
  <c r="O9" i="11"/>
  <c r="AB9" i="11"/>
  <c r="AN9" i="11"/>
  <c r="BD9" i="11"/>
  <c r="BW9" i="11"/>
  <c r="CM9" i="11"/>
  <c r="AS11" i="11"/>
  <c r="CJ11" i="11"/>
  <c r="AI17" i="11"/>
  <c r="AV18" i="11"/>
  <c r="CX19" i="11"/>
  <c r="DA19" i="11"/>
  <c r="CR19" i="11"/>
  <c r="CI19" i="11"/>
  <c r="BY19" i="11"/>
  <c r="BP19" i="11"/>
  <c r="BG19" i="11"/>
  <c r="AX19" i="11"/>
  <c r="AO19" i="11"/>
  <c r="AF19" i="11"/>
  <c r="W19" i="11"/>
  <c r="M19" i="11"/>
  <c r="CZ19" i="11"/>
  <c r="CQ19" i="11"/>
  <c r="CG19" i="11"/>
  <c r="BX19" i="11"/>
  <c r="BO19" i="11"/>
  <c r="BF19" i="11"/>
  <c r="AW19" i="11"/>
  <c r="AN19" i="11"/>
  <c r="AE19" i="11"/>
  <c r="U19" i="11"/>
  <c r="L19" i="11"/>
  <c r="CY19" i="11"/>
  <c r="CO19" i="11"/>
  <c r="CF19" i="11"/>
  <c r="BW19" i="11"/>
  <c r="BN19" i="11"/>
  <c r="BE19" i="11"/>
  <c r="AV19" i="11"/>
  <c r="AM19" i="11"/>
  <c r="AC19" i="11"/>
  <c r="T19" i="11"/>
  <c r="K19" i="11"/>
  <c r="CW19" i="11"/>
  <c r="CN19" i="11"/>
  <c r="CE19" i="11"/>
  <c r="BV19" i="11"/>
  <c r="BM19" i="11"/>
  <c r="BD19" i="11"/>
  <c r="AU19" i="11"/>
  <c r="AK19" i="11"/>
  <c r="AB19" i="11"/>
  <c r="S19" i="11"/>
  <c r="J19" i="11"/>
  <c r="CV19" i="11"/>
  <c r="CM19" i="11"/>
  <c r="CD19" i="11"/>
  <c r="BU19" i="11"/>
  <c r="BL19" i="11"/>
  <c r="BC19" i="11"/>
  <c r="AS19" i="11"/>
  <c r="AJ19" i="11"/>
  <c r="AA19" i="11"/>
  <c r="R19" i="11"/>
  <c r="I19" i="11"/>
  <c r="CT19" i="11"/>
  <c r="CK19" i="11"/>
  <c r="CB19" i="11"/>
  <c r="BS19" i="11"/>
  <c r="BI19" i="11"/>
  <c r="AZ19" i="11"/>
  <c r="AQ19" i="11"/>
  <c r="AH19" i="11"/>
  <c r="Y19" i="11"/>
  <c r="P19" i="11"/>
  <c r="G19" i="11"/>
  <c r="AP19" i="11"/>
  <c r="CA19" i="11"/>
  <c r="BZ9" i="11"/>
  <c r="AV9" i="11"/>
  <c r="DB17" i="11"/>
  <c r="DA17" i="11"/>
  <c r="CM17" i="11"/>
  <c r="BX17" i="11"/>
  <c r="BJ17" i="11"/>
  <c r="AT17" i="11"/>
  <c r="AE17" i="11"/>
  <c r="R17" i="11"/>
  <c r="CY17" i="11"/>
  <c r="CL17" i="11"/>
  <c r="BV17" i="11"/>
  <c r="BG17" i="11"/>
  <c r="AS17" i="11"/>
  <c r="AD17" i="11"/>
  <c r="Q17" i="11"/>
  <c r="CW17" i="11"/>
  <c r="CH17" i="11"/>
  <c r="BU17" i="11"/>
  <c r="BF17" i="11"/>
  <c r="AR17" i="11"/>
  <c r="AB17" i="11"/>
  <c r="M17" i="11"/>
  <c r="CV17" i="11"/>
  <c r="CG17" i="11"/>
  <c r="BS17" i="11"/>
  <c r="BC17" i="11"/>
  <c r="AO17" i="11"/>
  <c r="AA17" i="11"/>
  <c r="L17" i="11"/>
  <c r="CU17" i="11"/>
  <c r="CE17" i="11"/>
  <c r="BP17" i="11"/>
  <c r="BB17" i="11"/>
  <c r="AM17" i="11"/>
  <c r="Z17" i="11"/>
  <c r="J17" i="11"/>
  <c r="CP17" i="11"/>
  <c r="CC17" i="11"/>
  <c r="BM17" i="11"/>
  <c r="AX17" i="11"/>
  <c r="AJ17" i="11"/>
  <c r="U17" i="11"/>
  <c r="G17" i="11"/>
  <c r="R18" i="11"/>
  <c r="J8" i="11"/>
  <c r="T8" i="11"/>
  <c r="AF8" i="11"/>
  <c r="AP8" i="11"/>
  <c r="AZ8" i="11"/>
  <c r="BL8" i="11"/>
  <c r="BV8" i="11"/>
  <c r="CF8" i="11"/>
  <c r="CR8" i="11"/>
  <c r="DB8" i="11"/>
  <c r="P9" i="11"/>
  <c r="AC9" i="11"/>
  <c r="AQ9" i="11"/>
  <c r="BG9" i="11"/>
  <c r="BY9" i="11"/>
  <c r="L11" i="11"/>
  <c r="BB11" i="11"/>
  <c r="CS11" i="11"/>
  <c r="N12" i="11"/>
  <c r="AD12" i="11"/>
  <c r="AQ12" i="11"/>
  <c r="BD12" i="11"/>
  <c r="BT12" i="11"/>
  <c r="CH12" i="11"/>
  <c r="CU12" i="11"/>
  <c r="N13" i="11"/>
  <c r="AD13" i="11"/>
  <c r="AU13" i="11"/>
  <c r="BN13" i="11"/>
  <c r="CD13" i="11"/>
  <c r="L14" i="11"/>
  <c r="Y14" i="11"/>
  <c r="AO14" i="11"/>
  <c r="BB14" i="11"/>
  <c r="BP14" i="11"/>
  <c r="CF14" i="11"/>
  <c r="CS14" i="11"/>
  <c r="H15" i="11"/>
  <c r="R15" i="11"/>
  <c r="AC15" i="11"/>
  <c r="AN15" i="11"/>
  <c r="AX15" i="11"/>
  <c r="BI15" i="11"/>
  <c r="BT15" i="11"/>
  <c r="CF15" i="11"/>
  <c r="CS15" i="11"/>
  <c r="L16" i="11"/>
  <c r="AR16" i="11"/>
  <c r="CI16" i="11"/>
  <c r="AK17" i="11"/>
  <c r="CQ17" i="11"/>
  <c r="BA18" i="11"/>
  <c r="H19" i="11"/>
  <c r="AR19" i="11"/>
  <c r="CC19" i="11"/>
  <c r="AN22" i="11"/>
  <c r="DA23" i="11"/>
  <c r="BW23" i="11"/>
  <c r="AI23" i="11"/>
  <c r="BO23" i="11"/>
  <c r="W23" i="11"/>
  <c r="CV23" i="11"/>
  <c r="BH23" i="11"/>
  <c r="S23" i="11"/>
  <c r="CU23" i="11"/>
  <c r="BE23" i="11"/>
  <c r="Q23" i="11"/>
  <c r="CQ23" i="11"/>
  <c r="BC23" i="11"/>
  <c r="O23" i="11"/>
  <c r="CC23" i="11"/>
  <c r="AO23" i="11"/>
  <c r="R27" i="11"/>
  <c r="BP27" i="11"/>
  <c r="BJ20" i="11"/>
  <c r="N21" i="11"/>
  <c r="AI21" i="11"/>
  <c r="BG21" i="11"/>
  <c r="CC21" i="11"/>
  <c r="DA21" i="11"/>
  <c r="O20" i="11"/>
  <c r="BZ20" i="11"/>
  <c r="Q21" i="11"/>
  <c r="AP21" i="11"/>
  <c r="BL21" i="11"/>
  <c r="CG21" i="11"/>
  <c r="BE24" i="11"/>
  <c r="W29" i="11"/>
  <c r="AV29" i="11"/>
  <c r="BT29" i="11"/>
  <c r="CS29" i="11"/>
  <c r="M30" i="11"/>
  <c r="AA30" i="11"/>
  <c r="AO30" i="11"/>
  <c r="AZ30" i="11"/>
  <c r="BN30" i="11"/>
  <c r="BY30" i="11"/>
  <c r="CM30" i="11"/>
  <c r="DA30" i="11"/>
  <c r="AS31" i="11"/>
  <c r="BK31" i="11"/>
  <c r="CG31" i="11"/>
  <c r="CX32" i="11"/>
  <c r="DB32" i="11"/>
  <c r="DA32" i="11"/>
  <c r="P32" i="11"/>
  <c r="Z32" i="11"/>
  <c r="AJ32" i="11"/>
  <c r="AV32" i="11"/>
  <c r="BF32" i="11"/>
  <c r="BT32" i="11"/>
  <c r="CE32" i="11"/>
  <c r="CS32" i="11"/>
  <c r="AB20" i="11"/>
  <c r="CP20" i="11"/>
  <c r="S21" i="11"/>
  <c r="AT21" i="11"/>
  <c r="BO21" i="11"/>
  <c r="CK21" i="11"/>
  <c r="BF24" i="11"/>
  <c r="X29" i="11"/>
  <c r="AW29" i="11"/>
  <c r="BZ29" i="11"/>
  <c r="CY29" i="11"/>
  <c r="Q30" i="11"/>
  <c r="AB30" i="11"/>
  <c r="AP30" i="11"/>
  <c r="BA30" i="11"/>
  <c r="BO30" i="11"/>
  <c r="CC30" i="11"/>
  <c r="CN30" i="11"/>
  <c r="DB30" i="11"/>
  <c r="W31" i="11"/>
  <c r="AT31" i="11"/>
  <c r="BP31" i="11"/>
  <c r="CI31" i="11"/>
  <c r="G32" i="11"/>
  <c r="Q32" i="11"/>
  <c r="AA32" i="11"/>
  <c r="AM32" i="11"/>
  <c r="AW32" i="11"/>
  <c r="BG32" i="11"/>
  <c r="BU32" i="11"/>
  <c r="CI32" i="11"/>
  <c r="CT32" i="11"/>
  <c r="BP39" i="11"/>
  <c r="AC20" i="11"/>
  <c r="CQ20" i="11"/>
  <c r="Z21" i="11"/>
  <c r="AV21" i="11"/>
  <c r="BQ21" i="11"/>
  <c r="CR21" i="11"/>
  <c r="CC24" i="11"/>
  <c r="AD29" i="11"/>
  <c r="BC29" i="11"/>
  <c r="CB29" i="11"/>
  <c r="CZ29" i="11"/>
  <c r="R30" i="11"/>
  <c r="AC30" i="11"/>
  <c r="AQ30" i="11"/>
  <c r="BE30" i="11"/>
  <c r="BP30" i="11"/>
  <c r="CD30" i="11"/>
  <c r="CO30" i="11"/>
  <c r="AC31" i="11"/>
  <c r="AU31" i="11"/>
  <c r="BQ31" i="11"/>
  <c r="CO31" i="11"/>
  <c r="H32" i="11"/>
  <c r="R32" i="11"/>
  <c r="AB32" i="11"/>
  <c r="AN32" i="11"/>
  <c r="AX32" i="11"/>
  <c r="BK32" i="11"/>
  <c r="BV32" i="11"/>
  <c r="CJ32" i="11"/>
  <c r="CU32" i="11"/>
  <c r="AH46" i="11"/>
  <c r="AG46" i="11"/>
  <c r="W46" i="11"/>
  <c r="CO46" i="11"/>
  <c r="V46" i="11"/>
  <c r="CM46" i="11"/>
  <c r="Q46" i="11"/>
  <c r="BU46" i="11"/>
  <c r="BI46" i="11"/>
  <c r="AQ20" i="11"/>
  <c r="AA21" i="11"/>
  <c r="AW21" i="11"/>
  <c r="BR21" i="11"/>
  <c r="CS21" i="11"/>
  <c r="CL24" i="11"/>
  <c r="BD29" i="11"/>
  <c r="CC29" i="11"/>
  <c r="S30" i="11"/>
  <c r="AG30" i="11"/>
  <c r="AR30" i="11"/>
  <c r="BF30" i="11"/>
  <c r="BQ30" i="11"/>
  <c r="CE30" i="11"/>
  <c r="CS30" i="11"/>
  <c r="AZ31" i="11"/>
  <c r="BS31" i="11"/>
  <c r="CP31" i="11"/>
  <c r="I32" i="11"/>
  <c r="S32" i="11"/>
  <c r="AE32" i="11"/>
  <c r="AO32" i="11"/>
  <c r="AY32" i="11"/>
  <c r="BL32" i="11"/>
  <c r="BW32" i="11"/>
  <c r="CK32" i="11"/>
  <c r="CY32" i="11"/>
  <c r="CW39" i="11"/>
  <c r="CY39" i="11"/>
  <c r="CA39" i="11"/>
  <c r="BI39" i="11"/>
  <c r="AM39" i="11"/>
  <c r="O39" i="11"/>
  <c r="CV39" i="11"/>
  <c r="BZ39" i="11"/>
  <c r="BH39" i="11"/>
  <c r="AJ39" i="11"/>
  <c r="N39" i="11"/>
  <c r="CQ39" i="11"/>
  <c r="BY39" i="11"/>
  <c r="BC39" i="11"/>
  <c r="AE39" i="11"/>
  <c r="M39" i="11"/>
  <c r="CP39" i="11"/>
  <c r="BX39" i="11"/>
  <c r="AZ39" i="11"/>
  <c r="AD39" i="11"/>
  <c r="L39" i="11"/>
  <c r="CO39" i="11"/>
  <c r="CI39" i="11"/>
  <c r="BK39" i="11"/>
  <c r="AS39" i="11"/>
  <c r="W39" i="11"/>
  <c r="CF39" i="11"/>
  <c r="BJ39" i="11"/>
  <c r="AR39" i="11"/>
  <c r="T39" i="11"/>
  <c r="CN39" i="11"/>
  <c r="BV46" i="11"/>
  <c r="AR20" i="11"/>
  <c r="I21" i="11"/>
  <c r="AD21" i="11"/>
  <c r="AY21" i="11"/>
  <c r="BZ21" i="11"/>
  <c r="CX21" i="11"/>
  <c r="Q24" i="11"/>
  <c r="U25" i="11"/>
  <c r="AK25" i="11"/>
  <c r="BA25" i="11"/>
  <c r="BQ25" i="11"/>
  <c r="CG25" i="11"/>
  <c r="CW25" i="11"/>
  <c r="H29" i="11"/>
  <c r="AG29" i="11"/>
  <c r="BJ29" i="11"/>
  <c r="I30" i="11"/>
  <c r="T30" i="11"/>
  <c r="AH30" i="11"/>
  <c r="AS30" i="11"/>
  <c r="BG30" i="11"/>
  <c r="BU30" i="11"/>
  <c r="CF30" i="11"/>
  <c r="CT30" i="11"/>
  <c r="M31" i="11"/>
  <c r="AE31" i="11"/>
  <c r="BA31" i="11"/>
  <c r="BY31" i="11"/>
  <c r="J32" i="11"/>
  <c r="T32" i="11"/>
  <c r="AF32" i="11"/>
  <c r="AP32" i="11"/>
  <c r="AZ32" i="11"/>
  <c r="BM32" i="11"/>
  <c r="CA32" i="11"/>
  <c r="CL32" i="11"/>
  <c r="CZ32" i="11"/>
  <c r="CZ38" i="11"/>
  <c r="CW38" i="11"/>
  <c r="CL38" i="11"/>
  <c r="BX38" i="11"/>
  <c r="BM38" i="11"/>
  <c r="AY38" i="11"/>
  <c r="AK38" i="11"/>
  <c r="Z38" i="11"/>
  <c r="L38" i="11"/>
  <c r="CV38" i="11"/>
  <c r="CK38" i="11"/>
  <c r="BW38" i="11"/>
  <c r="BI38" i="11"/>
  <c r="AX38" i="11"/>
  <c r="AJ38" i="11"/>
  <c r="Y38" i="11"/>
  <c r="K38" i="11"/>
  <c r="CU38" i="11"/>
  <c r="CG38" i="11"/>
  <c r="BV38" i="11"/>
  <c r="BH38" i="11"/>
  <c r="AW38" i="11"/>
  <c r="AI38" i="11"/>
  <c r="U38" i="11"/>
  <c r="J38" i="11"/>
  <c r="CT38" i="11"/>
  <c r="CF38" i="11"/>
  <c r="BU38" i="11"/>
  <c r="BG38" i="11"/>
  <c r="AS38" i="11"/>
  <c r="AH38" i="11"/>
  <c r="T38" i="11"/>
  <c r="I38" i="11"/>
  <c r="DB38" i="11"/>
  <c r="CN38" i="11"/>
  <c r="CC38" i="11"/>
  <c r="BO38" i="11"/>
  <c r="BA38" i="11"/>
  <c r="AP38" i="11"/>
  <c r="AB38" i="11"/>
  <c r="Q38" i="11"/>
  <c r="DA38" i="11"/>
  <c r="CM38" i="11"/>
  <c r="BY38" i="11"/>
  <c r="BN38" i="11"/>
  <c r="AZ38" i="11"/>
  <c r="AO38" i="11"/>
  <c r="AA38" i="11"/>
  <c r="M38" i="11"/>
  <c r="BF38" i="11"/>
  <c r="G39" i="11"/>
  <c r="BI34" i="11"/>
  <c r="J35" i="11"/>
  <c r="Z35" i="11"/>
  <c r="AW35" i="11"/>
  <c r="BT35" i="11"/>
  <c r="CM35" i="11"/>
  <c r="AJ36" i="11"/>
  <c r="CV36" i="11"/>
  <c r="Q40" i="11"/>
  <c r="AE40" i="11"/>
  <c r="AP40" i="11"/>
  <c r="BD40" i="11"/>
  <c r="BO40" i="11"/>
  <c r="CC40" i="11"/>
  <c r="CQ40" i="11"/>
  <c r="DB40" i="11"/>
  <c r="U41" i="11"/>
  <c r="AP41" i="11"/>
  <c r="BO41" i="11"/>
  <c r="CQ41" i="11"/>
  <c r="T42" i="11"/>
  <c r="BB42" i="11"/>
  <c r="CO42" i="11"/>
  <c r="AD43" i="11"/>
  <c r="CB43" i="11"/>
  <c r="J44" i="11"/>
  <c r="T44" i="11"/>
  <c r="AF44" i="11"/>
  <c r="AP44" i="11"/>
  <c r="AZ44" i="11"/>
  <c r="BL44" i="11"/>
  <c r="BV44" i="11"/>
  <c r="CJ44" i="11"/>
  <c r="CU44" i="11"/>
  <c r="AB45" i="11"/>
  <c r="CN45" i="11"/>
  <c r="AJ47" i="11"/>
  <c r="CV47" i="11"/>
  <c r="CT51" i="11"/>
  <c r="BJ34" i="11"/>
  <c r="K35" i="11"/>
  <c r="AG35" i="11"/>
  <c r="AX35" i="11"/>
  <c r="BU35" i="11"/>
  <c r="CR35" i="11"/>
  <c r="AK36" i="11"/>
  <c r="CW36" i="11"/>
  <c r="G40" i="11"/>
  <c r="R40" i="11"/>
  <c r="AF40" i="11"/>
  <c r="AQ40" i="11"/>
  <c r="BE40" i="11"/>
  <c r="BS40" i="11"/>
  <c r="CD40" i="11"/>
  <c r="CR40" i="11"/>
  <c r="V41" i="11"/>
  <c r="AQ41" i="11"/>
  <c r="BS41" i="11"/>
  <c r="CR41" i="11"/>
  <c r="AB42" i="11"/>
  <c r="BF42" i="11"/>
  <c r="CP42" i="11"/>
  <c r="AS43" i="11"/>
  <c r="CQ43" i="11"/>
  <c r="K44" i="11"/>
  <c r="U44" i="11"/>
  <c r="AG44" i="11"/>
  <c r="AQ44" i="11"/>
  <c r="BA44" i="11"/>
  <c r="BM44" i="11"/>
  <c r="BW44" i="11"/>
  <c r="CK44" i="11"/>
  <c r="CV44" i="11"/>
  <c r="AK45" i="11"/>
  <c r="CW45" i="11"/>
  <c r="AK47" i="11"/>
  <c r="CW47" i="11"/>
  <c r="AA49" i="11"/>
  <c r="AE50" i="11"/>
  <c r="CG50" i="11"/>
  <c r="J51" i="11"/>
  <c r="X51" i="11"/>
  <c r="AI51" i="11"/>
  <c r="AW51" i="11"/>
  <c r="BH51" i="11"/>
  <c r="BV51" i="11"/>
  <c r="CJ51" i="11"/>
  <c r="CU51" i="11"/>
  <c r="L52" i="11"/>
  <c r="AB52" i="11"/>
  <c r="AR52" i="11"/>
  <c r="BH52" i="11"/>
  <c r="BX52" i="11"/>
  <c r="CN52" i="11"/>
  <c r="AC34" i="11"/>
  <c r="CO34" i="11"/>
  <c r="S35" i="11"/>
  <c r="AJ35" i="11"/>
  <c r="BG35" i="11"/>
  <c r="CB35" i="11"/>
  <c r="DB35" i="11"/>
  <c r="BP36" i="11"/>
  <c r="J40" i="11"/>
  <c r="X40" i="11"/>
  <c r="AI40" i="11"/>
  <c r="AW40" i="11"/>
  <c r="BK40" i="11"/>
  <c r="BV40" i="11"/>
  <c r="CJ40" i="11"/>
  <c r="CU40" i="11"/>
  <c r="L41" i="11"/>
  <c r="AE41" i="11"/>
  <c r="BD41" i="11"/>
  <c r="CC41" i="11"/>
  <c r="DB41" i="11"/>
  <c r="AQ42" i="11"/>
  <c r="BR42" i="11"/>
  <c r="BC43" i="11"/>
  <c r="DA43" i="11"/>
  <c r="P44" i="11"/>
  <c r="Z44" i="11"/>
  <c r="AJ44" i="11"/>
  <c r="AV44" i="11"/>
  <c r="BF44" i="11"/>
  <c r="BP44" i="11"/>
  <c r="CC44" i="11"/>
  <c r="CN44" i="11"/>
  <c r="DB44" i="11"/>
  <c r="BH45" i="11"/>
  <c r="BP47" i="11"/>
  <c r="CL49" i="11"/>
  <c r="BA50" i="11"/>
  <c r="CS50" i="11"/>
  <c r="P51" i="11"/>
  <c r="AA51" i="11"/>
  <c r="AO51" i="11"/>
  <c r="AZ51" i="11"/>
  <c r="BN51" i="11"/>
  <c r="CB51" i="11"/>
  <c r="CM51" i="11"/>
  <c r="DA51" i="11"/>
  <c r="S52" i="11"/>
  <c r="AI52" i="11"/>
  <c r="AY52" i="11"/>
  <c r="BO52" i="11"/>
  <c r="CE52" i="11"/>
  <c r="CU52" i="11"/>
  <c r="AD34" i="11"/>
  <c r="CP34" i="11"/>
  <c r="T35" i="11"/>
  <c r="AN35" i="11"/>
  <c r="BH35" i="11"/>
  <c r="CJ35" i="11"/>
  <c r="BQ36" i="11"/>
  <c r="K40" i="11"/>
  <c r="Y40" i="11"/>
  <c r="AM40" i="11"/>
  <c r="AX40" i="11"/>
  <c r="BL40" i="11"/>
  <c r="BW40" i="11"/>
  <c r="CK40" i="11"/>
  <c r="CY40" i="11"/>
  <c r="M41" i="11"/>
  <c r="AF41" i="11"/>
  <c r="BE41" i="11"/>
  <c r="CD41" i="11"/>
  <c r="AR42" i="11"/>
  <c r="BZ42" i="11"/>
  <c r="Q43" i="11"/>
  <c r="BR43" i="11"/>
  <c r="Q44" i="11"/>
  <c r="AA44" i="11"/>
  <c r="AK44" i="11"/>
  <c r="AW44" i="11"/>
  <c r="BG44" i="11"/>
  <c r="BQ44" i="11"/>
  <c r="CD44" i="11"/>
  <c r="CR44" i="11"/>
  <c r="BQ45" i="11"/>
  <c r="BQ47" i="11"/>
  <c r="BB50" i="11"/>
  <c r="CW50" i="11"/>
  <c r="Q51" i="11"/>
  <c r="AB51" i="11"/>
  <c r="AP51" i="11"/>
  <c r="BD51" i="11"/>
  <c r="BO51" i="11"/>
  <c r="CC51" i="11"/>
  <c r="CN51" i="11"/>
  <c r="DB51" i="11"/>
  <c r="T52" i="11"/>
  <c r="AJ52" i="11"/>
  <c r="AZ52" i="11"/>
  <c r="BP52" i="11"/>
  <c r="CF52" i="11"/>
  <c r="CV52" i="11"/>
  <c r="AS34" i="11"/>
  <c r="X35" i="11"/>
  <c r="AR35" i="11"/>
  <c r="BL35" i="11"/>
  <c r="CK35" i="11"/>
  <c r="S36" i="11"/>
  <c r="CE36" i="11"/>
  <c r="O40" i="11"/>
  <c r="Z40" i="11"/>
  <c r="AN40" i="11"/>
  <c r="AY40" i="11"/>
  <c r="BM40" i="11"/>
  <c r="CA40" i="11"/>
  <c r="CL40" i="11"/>
  <c r="CZ40" i="11"/>
  <c r="R41" i="11"/>
  <c r="AN41" i="11"/>
  <c r="BM41" i="11"/>
  <c r="CL41" i="11"/>
  <c r="R42" i="11"/>
  <c r="AS42" i="11"/>
  <c r="CD42" i="11"/>
  <c r="U43" i="11"/>
  <c r="BS43" i="11"/>
  <c r="H44" i="11"/>
  <c r="R44" i="11"/>
  <c r="AB44" i="11"/>
  <c r="AN44" i="11"/>
  <c r="AX44" i="11"/>
  <c r="BH44" i="11"/>
  <c r="BT44" i="11"/>
  <c r="CE44" i="11"/>
  <c r="CS44" i="11"/>
  <c r="V45" i="11"/>
  <c r="CH45" i="11"/>
  <c r="V47" i="11"/>
  <c r="CH47" i="11"/>
  <c r="BK50" i="11"/>
  <c r="R51" i="11"/>
  <c r="AF51" i="11"/>
  <c r="AQ51" i="11"/>
  <c r="BE51" i="11"/>
  <c r="BP51" i="11"/>
  <c r="CD51" i="11"/>
  <c r="CR51" i="11"/>
  <c r="U52" i="11"/>
  <c r="AK52" i="11"/>
  <c r="BA52" i="11"/>
  <c r="BQ52" i="11"/>
  <c r="CG52" i="11"/>
  <c r="CW52" i="11"/>
  <c r="BB34" i="11"/>
  <c r="I35" i="11"/>
  <c r="Y35" i="11"/>
  <c r="AV35" i="11"/>
  <c r="BM35" i="11"/>
  <c r="T36" i="11"/>
  <c r="P40" i="11"/>
  <c r="AA40" i="11"/>
  <c r="AO40" i="11"/>
  <c r="BC40" i="11"/>
  <c r="BN40" i="11"/>
  <c r="CB40" i="11"/>
  <c r="CM40" i="11"/>
  <c r="DA40" i="11"/>
  <c r="S41" i="11"/>
  <c r="AO41" i="11"/>
  <c r="BN41" i="11"/>
  <c r="S42" i="11"/>
  <c r="BA42" i="11"/>
  <c r="V43" i="11"/>
  <c r="I44" i="11"/>
  <c r="S44" i="11"/>
  <c r="AC44" i="11"/>
  <c r="AO44" i="11"/>
  <c r="AY44" i="11"/>
  <c r="BI44" i="11"/>
  <c r="BU44" i="11"/>
  <c r="CF44" i="11"/>
  <c r="CT44" i="11"/>
  <c r="AA45" i="11"/>
  <c r="X47" i="11"/>
  <c r="U50" i="11"/>
  <c r="H51" i="11"/>
  <c r="S51" i="11"/>
  <c r="AG51" i="11"/>
  <c r="AR51" i="11"/>
  <c r="BF51" i="11"/>
  <c r="BT51" i="11"/>
  <c r="CE51" i="11"/>
  <c r="CS51" i="11"/>
  <c r="G52" i="11"/>
  <c r="W52" i="11"/>
  <c r="AM52" i="11"/>
  <c r="BC52" i="11"/>
  <c r="BS52" i="11"/>
  <c r="CI52" i="11"/>
  <c r="CY52" i="11"/>
  <c r="H10" i="11"/>
  <c r="CO10" i="11"/>
  <c r="I10" i="11"/>
  <c r="S10" i="11"/>
  <c r="AD10" i="11"/>
  <c r="AO10" i="11"/>
  <c r="AY10" i="11"/>
  <c r="BJ10" i="11"/>
  <c r="BU10" i="11"/>
  <c r="CE10" i="11"/>
  <c r="CP10" i="11"/>
  <c r="DA10" i="11"/>
  <c r="N11" i="11"/>
  <c r="Y11" i="11"/>
  <c r="AJ11" i="11"/>
  <c r="AT11" i="11"/>
  <c r="BE11" i="11"/>
  <c r="BP11" i="11"/>
  <c r="BZ11" i="11"/>
  <c r="CK11" i="11"/>
  <c r="CV11" i="11"/>
  <c r="P20" i="11"/>
  <c r="AF20" i="11"/>
  <c r="AT20" i="11"/>
  <c r="BK20" i="11"/>
  <c r="CA20" i="11"/>
  <c r="CR20" i="11"/>
  <c r="T24" i="11"/>
  <c r="AP24" i="11"/>
  <c r="BK24" i="11"/>
  <c r="CQ24" i="11"/>
  <c r="M26" i="11"/>
  <c r="BD26" i="11"/>
  <c r="CQ26" i="11"/>
  <c r="AS28" i="11"/>
  <c r="CU28" i="11"/>
  <c r="CV9" i="11"/>
  <c r="CN9" i="11"/>
  <c r="CF9" i="11"/>
  <c r="BX9" i="11"/>
  <c r="BP9" i="11"/>
  <c r="BH9" i="11"/>
  <c r="AZ9" i="11"/>
  <c r="AR9" i="11"/>
  <c r="DA9" i="11"/>
  <c r="CS9" i="11"/>
  <c r="CK9" i="11"/>
  <c r="CC9" i="11"/>
  <c r="BU9" i="11"/>
  <c r="BM9" i="11"/>
  <c r="BE9" i="11"/>
  <c r="AW9" i="11"/>
  <c r="N9" i="11"/>
  <c r="V9" i="11"/>
  <c r="AD9" i="11"/>
  <c r="AL9" i="11"/>
  <c r="AU9" i="11"/>
  <c r="BF9" i="11"/>
  <c r="BQ9" i="11"/>
  <c r="CA9" i="11"/>
  <c r="CL9" i="11"/>
  <c r="CW9" i="11"/>
  <c r="J10" i="11"/>
  <c r="U10" i="11"/>
  <c r="AF10" i="11"/>
  <c r="AP10" i="11"/>
  <c r="BA10" i="11"/>
  <c r="BL10" i="11"/>
  <c r="BV10" i="11"/>
  <c r="CG10" i="11"/>
  <c r="CR10" i="11"/>
  <c r="DB10" i="11"/>
  <c r="P11" i="11"/>
  <c r="AA11" i="11"/>
  <c r="AK11" i="11"/>
  <c r="AV11" i="11"/>
  <c r="BG11" i="11"/>
  <c r="BQ11" i="11"/>
  <c r="CB11" i="11"/>
  <c r="CM11" i="11"/>
  <c r="CW11" i="11"/>
  <c r="CZ13" i="11"/>
  <c r="CR13" i="11"/>
  <c r="CJ13" i="11"/>
  <c r="CB13" i="11"/>
  <c r="BT13" i="11"/>
  <c r="BL13" i="11"/>
  <c r="BD13" i="11"/>
  <c r="AV13" i="11"/>
  <c r="AN13" i="11"/>
  <c r="AF13" i="11"/>
  <c r="X13" i="11"/>
  <c r="P13" i="11"/>
  <c r="H13" i="11"/>
  <c r="CW13" i="11"/>
  <c r="CO13" i="11"/>
  <c r="CG13" i="11"/>
  <c r="BY13" i="11"/>
  <c r="BQ13" i="11"/>
  <c r="BI13" i="11"/>
  <c r="BA13" i="11"/>
  <c r="AS13" i="11"/>
  <c r="AK13" i="11"/>
  <c r="AC13" i="11"/>
  <c r="U13" i="11"/>
  <c r="M13" i="11"/>
  <c r="Q13" i="11"/>
  <c r="AA13" i="11"/>
  <c r="AL13" i="11"/>
  <c r="AW13" i="11"/>
  <c r="BG13" i="11"/>
  <c r="BR13" i="11"/>
  <c r="CC13" i="11"/>
  <c r="CM13" i="11"/>
  <c r="CX13" i="11"/>
  <c r="S20" i="11"/>
  <c r="AH20" i="11"/>
  <c r="AU20" i="11"/>
  <c r="BL20" i="11"/>
  <c r="CE20" i="11"/>
  <c r="CU20" i="11"/>
  <c r="V23" i="11"/>
  <c r="AQ23" i="11"/>
  <c r="BJ23" i="11"/>
  <c r="CE23" i="11"/>
  <c r="W24" i="11"/>
  <c r="AR24" i="11"/>
  <c r="BL24" i="11"/>
  <c r="CS24" i="11"/>
  <c r="P26" i="11"/>
  <c r="BI26" i="11"/>
  <c r="CR26" i="11"/>
  <c r="AY28" i="11"/>
  <c r="CW28" i="11"/>
  <c r="Q10" i="11"/>
  <c r="AW10" i="11"/>
  <c r="CC10" i="11"/>
  <c r="AS26" i="11"/>
  <c r="AC10" i="11"/>
  <c r="BI10" i="11"/>
  <c r="CD10" i="11"/>
  <c r="K10" i="11"/>
  <c r="AG10" i="11"/>
  <c r="BB10" i="11"/>
  <c r="BW10" i="11"/>
  <c r="CS10" i="11"/>
  <c r="Q11" i="11"/>
  <c r="AL11" i="11"/>
  <c r="BH11" i="11"/>
  <c r="CC11" i="11"/>
  <c r="CX11" i="11"/>
  <c r="T20" i="11"/>
  <c r="AY20" i="11"/>
  <c r="CG20" i="11"/>
  <c r="Y24" i="11"/>
  <c r="BR24" i="11"/>
  <c r="V26" i="11"/>
  <c r="BH28" i="11"/>
  <c r="X10" i="11"/>
  <c r="AS10" i="11"/>
  <c r="BN10" i="11"/>
  <c r="CJ10" i="11"/>
  <c r="H11" i="11"/>
  <c r="AC11" i="11"/>
  <c r="AY11" i="11"/>
  <c r="BT11" i="11"/>
  <c r="CO11" i="11"/>
  <c r="G20" i="11"/>
  <c r="AK20" i="11"/>
  <c r="BQ20" i="11"/>
  <c r="CZ20" i="11"/>
  <c r="DB23" i="11"/>
  <c r="CT23" i="11"/>
  <c r="CL23" i="11"/>
  <c r="CD23" i="11"/>
  <c r="BV23" i="11"/>
  <c r="BN23" i="11"/>
  <c r="BF23" i="11"/>
  <c r="AX23" i="11"/>
  <c r="AP23" i="11"/>
  <c r="AH23" i="11"/>
  <c r="Z23" i="11"/>
  <c r="R23" i="11"/>
  <c r="J23" i="11"/>
  <c r="CZ23" i="11"/>
  <c r="CR23" i="11"/>
  <c r="CJ23" i="11"/>
  <c r="CB23" i="11"/>
  <c r="BT23" i="11"/>
  <c r="BL23" i="11"/>
  <c r="BD23" i="11"/>
  <c r="AV23" i="11"/>
  <c r="AN23" i="11"/>
  <c r="AF23" i="11"/>
  <c r="X23" i="11"/>
  <c r="P23" i="11"/>
  <c r="H23" i="11"/>
  <c r="CW23" i="11"/>
  <c r="CO23" i="11"/>
  <c r="CG23" i="11"/>
  <c r="BY23" i="11"/>
  <c r="BQ23" i="11"/>
  <c r="BI23" i="11"/>
  <c r="BA23" i="11"/>
  <c r="AS23" i="11"/>
  <c r="AK23" i="11"/>
  <c r="AC23" i="11"/>
  <c r="U23" i="11"/>
  <c r="M23" i="11"/>
  <c r="CY23" i="11"/>
  <c r="CM23" i="11"/>
  <c r="BZ23" i="11"/>
  <c r="BM23" i="11"/>
  <c r="AZ23" i="11"/>
  <c r="AM23" i="11"/>
  <c r="AA23" i="11"/>
  <c r="N23" i="11"/>
  <c r="CX23" i="11"/>
  <c r="CK23" i="11"/>
  <c r="BX23" i="11"/>
  <c r="BK23" i="11"/>
  <c r="AY23" i="11"/>
  <c r="AL23" i="11"/>
  <c r="Y23" i="11"/>
  <c r="L23" i="11"/>
  <c r="CS23" i="11"/>
  <c r="CF23" i="11"/>
  <c r="BS23" i="11"/>
  <c r="BG23" i="11"/>
  <c r="AT23" i="11"/>
  <c r="AG23" i="11"/>
  <c r="T23" i="11"/>
  <c r="G23" i="11"/>
  <c r="AU23" i="11"/>
  <c r="CI23" i="11"/>
  <c r="AD24" i="11"/>
  <c r="BT24" i="11"/>
  <c r="AE26" i="11"/>
  <c r="BO28" i="11"/>
  <c r="N8" i="11"/>
  <c r="V8" i="11"/>
  <c r="AD8" i="11"/>
  <c r="AL8" i="11"/>
  <c r="AT8" i="11"/>
  <c r="BB8" i="11"/>
  <c r="BJ8" i="11"/>
  <c r="BR8" i="11"/>
  <c r="BZ8" i="11"/>
  <c r="CH8" i="11"/>
  <c r="CP8" i="11"/>
  <c r="CX8" i="11"/>
  <c r="I9" i="11"/>
  <c r="Q9" i="11"/>
  <c r="Y9" i="11"/>
  <c r="AG9" i="11"/>
  <c r="AO9" i="11"/>
  <c r="AY9" i="11"/>
  <c r="BJ9" i="11"/>
  <c r="BT9" i="11"/>
  <c r="CE9" i="11"/>
  <c r="CP9" i="11"/>
  <c r="CZ9" i="11"/>
  <c r="N10" i="11"/>
  <c r="Y10" i="11"/>
  <c r="AI10" i="11"/>
  <c r="AT10" i="11"/>
  <c r="BE10" i="11"/>
  <c r="BO10" i="11"/>
  <c r="BZ10" i="11"/>
  <c r="CK10" i="11"/>
  <c r="I11" i="11"/>
  <c r="T11" i="11"/>
  <c r="AD11" i="11"/>
  <c r="AO11" i="11"/>
  <c r="AZ11" i="11"/>
  <c r="BJ11" i="11"/>
  <c r="BU11" i="11"/>
  <c r="CF11" i="11"/>
  <c r="CP11" i="11"/>
  <c r="O12" i="11"/>
  <c r="Y12" i="11"/>
  <c r="AJ12" i="11"/>
  <c r="AU12" i="11"/>
  <c r="BE12" i="11"/>
  <c r="BP12" i="11"/>
  <c r="CA12" i="11"/>
  <c r="CK12" i="11"/>
  <c r="J13" i="11"/>
  <c r="T13" i="11"/>
  <c r="AE13" i="11"/>
  <c r="AP13" i="11"/>
  <c r="AZ13" i="11"/>
  <c r="BK13" i="11"/>
  <c r="BV13" i="11"/>
  <c r="CF13" i="11"/>
  <c r="CQ13" i="11"/>
  <c r="DB13" i="11"/>
  <c r="O14" i="11"/>
  <c r="Z14" i="11"/>
  <c r="AK14" i="11"/>
  <c r="AU14" i="11"/>
  <c r="BF14" i="11"/>
  <c r="BQ14" i="11"/>
  <c r="CA14" i="11"/>
  <c r="CL14" i="11"/>
  <c r="J20" i="11"/>
  <c r="X20" i="11"/>
  <c r="AL20" i="11"/>
  <c r="BB20" i="11"/>
  <c r="BT20" i="11"/>
  <c r="CJ20" i="11"/>
  <c r="U21" i="11"/>
  <c r="AL21" i="11"/>
  <c r="BE21" i="11"/>
  <c r="BU21" i="11"/>
  <c r="I23" i="11"/>
  <c r="AD23" i="11"/>
  <c r="AW23" i="11"/>
  <c r="BR23" i="11"/>
  <c r="CN23" i="11"/>
  <c r="J24" i="11"/>
  <c r="AE24" i="11"/>
  <c r="AX24" i="11"/>
  <c r="AF26" i="11"/>
  <c r="U28" i="11"/>
  <c r="CY10" i="11"/>
  <c r="CQ10" i="11"/>
  <c r="CI10" i="11"/>
  <c r="CA10" i="11"/>
  <c r="BS10" i="11"/>
  <c r="BK10" i="11"/>
  <c r="BC10" i="11"/>
  <c r="AU10" i="11"/>
  <c r="AM10" i="11"/>
  <c r="AE10" i="11"/>
  <c r="W10" i="11"/>
  <c r="O10" i="11"/>
  <c r="G10" i="11"/>
  <c r="CV10" i="11"/>
  <c r="CN10" i="11"/>
  <c r="CF10" i="11"/>
  <c r="BX10" i="11"/>
  <c r="BP10" i="11"/>
  <c r="BH10" i="11"/>
  <c r="AZ10" i="11"/>
  <c r="AR10" i="11"/>
  <c r="AJ10" i="11"/>
  <c r="AB10" i="11"/>
  <c r="T10" i="11"/>
  <c r="L10" i="11"/>
  <c r="AL10" i="11"/>
  <c r="BR10" i="11"/>
  <c r="CX10" i="11"/>
  <c r="CV26" i="11"/>
  <c r="CN26" i="11"/>
  <c r="CF26" i="11"/>
  <c r="BX26" i="11"/>
  <c r="BP26" i="11"/>
  <c r="BH26" i="11"/>
  <c r="AZ26" i="11"/>
  <c r="AR26" i="11"/>
  <c r="AJ26" i="11"/>
  <c r="AB26" i="11"/>
  <c r="T26" i="11"/>
  <c r="L26" i="11"/>
  <c r="CU26" i="11"/>
  <c r="CM26" i="11"/>
  <c r="CE26" i="11"/>
  <c r="BW26" i="11"/>
  <c r="BO26" i="11"/>
  <c r="BG26" i="11"/>
  <c r="AY26" i="11"/>
  <c r="AQ26" i="11"/>
  <c r="AI26" i="11"/>
  <c r="AA26" i="11"/>
  <c r="S26" i="11"/>
  <c r="K26" i="11"/>
  <c r="DB26" i="11"/>
  <c r="CT26" i="11"/>
  <c r="CL26" i="11"/>
  <c r="CD26" i="11"/>
  <c r="BV26" i="11"/>
  <c r="BN26" i="11"/>
  <c r="BF26" i="11"/>
  <c r="AX26" i="11"/>
  <c r="AP26" i="11"/>
  <c r="AH26" i="11"/>
  <c r="Z26" i="11"/>
  <c r="R26" i="11"/>
  <c r="J26" i="11"/>
  <c r="DA26" i="11"/>
  <c r="CS26" i="11"/>
  <c r="CK26" i="11"/>
  <c r="CC26" i="11"/>
  <c r="BU26" i="11"/>
  <c r="BM26" i="11"/>
  <c r="BE26" i="11"/>
  <c r="AW26" i="11"/>
  <c r="AO26" i="11"/>
  <c r="AG26" i="11"/>
  <c r="Y26" i="11"/>
  <c r="Q26" i="11"/>
  <c r="I26" i="11"/>
  <c r="CY26" i="11"/>
  <c r="CI26" i="11"/>
  <c r="BS26" i="11"/>
  <c r="BC26" i="11"/>
  <c r="AM26" i="11"/>
  <c r="W26" i="11"/>
  <c r="G26" i="11"/>
  <c r="CW26" i="11"/>
  <c r="CG26" i="11"/>
  <c r="BQ26" i="11"/>
  <c r="BA26" i="11"/>
  <c r="AK26" i="11"/>
  <c r="U26" i="11"/>
  <c r="CP26" i="11"/>
  <c r="BZ26" i="11"/>
  <c r="BJ26" i="11"/>
  <c r="AT26" i="11"/>
  <c r="AD26" i="11"/>
  <c r="N26" i="11"/>
  <c r="CZ26" i="11"/>
  <c r="CA26" i="11"/>
  <c r="BB26" i="11"/>
  <c r="AC26" i="11"/>
  <c r="CX26" i="11"/>
  <c r="BY26" i="11"/>
  <c r="AV26" i="11"/>
  <c r="X26" i="11"/>
  <c r="CO26" i="11"/>
  <c r="BL26" i="11"/>
  <c r="AN26" i="11"/>
  <c r="O26" i="11"/>
  <c r="CH26" i="11"/>
  <c r="R10" i="11"/>
  <c r="AN10" i="11"/>
  <c r="BT10" i="11"/>
  <c r="CZ10" i="11"/>
  <c r="V10" i="11"/>
  <c r="AQ10" i="11"/>
  <c r="BM10" i="11"/>
  <c r="CH10" i="11"/>
  <c r="DB11" i="11"/>
  <c r="CT11" i="11"/>
  <c r="CL11" i="11"/>
  <c r="CD11" i="11"/>
  <c r="BV11" i="11"/>
  <c r="BN11" i="11"/>
  <c r="BF11" i="11"/>
  <c r="AX11" i="11"/>
  <c r="AP11" i="11"/>
  <c r="AH11" i="11"/>
  <c r="Z11" i="11"/>
  <c r="R11" i="11"/>
  <c r="J11" i="11"/>
  <c r="CY11" i="11"/>
  <c r="CQ11" i="11"/>
  <c r="CI11" i="11"/>
  <c r="CA11" i="11"/>
  <c r="BS11" i="11"/>
  <c r="BK11" i="11"/>
  <c r="BC11" i="11"/>
  <c r="AU11" i="11"/>
  <c r="AM11" i="11"/>
  <c r="AE11" i="11"/>
  <c r="W11" i="11"/>
  <c r="O11" i="11"/>
  <c r="G11" i="11"/>
  <c r="AB11" i="11"/>
  <c r="AW11" i="11"/>
  <c r="BR11" i="11"/>
  <c r="CN11" i="11"/>
  <c r="DA20" i="11"/>
  <c r="CS20" i="11"/>
  <c r="CK20" i="11"/>
  <c r="CC20" i="11"/>
  <c r="BU20" i="11"/>
  <c r="BM20" i="11"/>
  <c r="BE20" i="11"/>
  <c r="AW20" i="11"/>
  <c r="AO20" i="11"/>
  <c r="AG20" i="11"/>
  <c r="Y20" i="11"/>
  <c r="Q20" i="11"/>
  <c r="I20" i="11"/>
  <c r="CV20" i="11"/>
  <c r="CN20" i="11"/>
  <c r="CF20" i="11"/>
  <c r="BX20" i="11"/>
  <c r="BP20" i="11"/>
  <c r="BH20" i="11"/>
  <c r="AZ20" i="11"/>
  <c r="CY20" i="11"/>
  <c r="CO20" i="11"/>
  <c r="CD20" i="11"/>
  <c r="BS20" i="11"/>
  <c r="BI20" i="11"/>
  <c r="AX20" i="11"/>
  <c r="AN20" i="11"/>
  <c r="AE20" i="11"/>
  <c r="V20" i="11"/>
  <c r="M20" i="11"/>
  <c r="CX20" i="11"/>
  <c r="CM20" i="11"/>
  <c r="CB20" i="11"/>
  <c r="BR20" i="11"/>
  <c r="BG20" i="11"/>
  <c r="AV20" i="11"/>
  <c r="AM20" i="11"/>
  <c r="AD20" i="11"/>
  <c r="U20" i="11"/>
  <c r="L20" i="11"/>
  <c r="CT20" i="11"/>
  <c r="CI20" i="11"/>
  <c r="BY20" i="11"/>
  <c r="BN20" i="11"/>
  <c r="BC20" i="11"/>
  <c r="AS20" i="11"/>
  <c r="AJ20" i="11"/>
  <c r="AA20" i="11"/>
  <c r="R20" i="11"/>
  <c r="H20" i="11"/>
  <c r="AI20" i="11"/>
  <c r="BO20" i="11"/>
  <c r="CW20" i="11"/>
  <c r="CX24" i="11"/>
  <c r="CP24" i="11"/>
  <c r="CH24" i="11"/>
  <c r="BZ24" i="11"/>
  <c r="CW24" i="11"/>
  <c r="CO24" i="11"/>
  <c r="CG24" i="11"/>
  <c r="BY24" i="11"/>
  <c r="CV24" i="11"/>
  <c r="CN24" i="11"/>
  <c r="CF24" i="11"/>
  <c r="BX24" i="11"/>
  <c r="BP24" i="11"/>
  <c r="BH24" i="11"/>
  <c r="CU24" i="11"/>
  <c r="CM24" i="11"/>
  <c r="CE24" i="11"/>
  <c r="CT24" i="11"/>
  <c r="CD24" i="11"/>
  <c r="BS24" i="11"/>
  <c r="BJ24" i="11"/>
  <c r="BA24" i="11"/>
  <c r="AS24" i="11"/>
  <c r="AK24" i="11"/>
  <c r="AC24" i="11"/>
  <c r="U24" i="11"/>
  <c r="M24" i="11"/>
  <c r="CR24" i="11"/>
  <c r="CB24" i="11"/>
  <c r="BQ24" i="11"/>
  <c r="BG24" i="11"/>
  <c r="AY24" i="11"/>
  <c r="AQ24" i="11"/>
  <c r="AI24" i="11"/>
  <c r="AA24" i="11"/>
  <c r="S24" i="11"/>
  <c r="K24" i="11"/>
  <c r="DA24" i="11"/>
  <c r="CK24" i="11"/>
  <c r="BV24" i="11"/>
  <c r="BM24" i="11"/>
  <c r="BD24" i="11"/>
  <c r="AV24" i="11"/>
  <c r="AN24" i="11"/>
  <c r="AF24" i="11"/>
  <c r="X24" i="11"/>
  <c r="P24" i="11"/>
  <c r="H24" i="11"/>
  <c r="CJ24" i="11"/>
  <c r="BO24" i="11"/>
  <c r="BB24" i="11"/>
  <c r="AO24" i="11"/>
  <c r="AB24" i="11"/>
  <c r="O24" i="11"/>
  <c r="CI24" i="11"/>
  <c r="BN24" i="11"/>
  <c r="AZ24" i="11"/>
  <c r="AM24" i="11"/>
  <c r="Z24" i="11"/>
  <c r="N24" i="11"/>
  <c r="CY24" i="11"/>
  <c r="BW24" i="11"/>
  <c r="BI24" i="11"/>
  <c r="AU24" i="11"/>
  <c r="AH24" i="11"/>
  <c r="V24" i="11"/>
  <c r="I24" i="11"/>
  <c r="AT24" i="11"/>
  <c r="CZ24" i="11"/>
  <c r="BK26" i="11"/>
  <c r="DB28" i="11"/>
  <c r="CT28" i="11"/>
  <c r="CL28" i="11"/>
  <c r="CD28" i="11"/>
  <c r="BV28" i="11"/>
  <c r="BN28" i="11"/>
  <c r="BF28" i="11"/>
  <c r="AX28" i="11"/>
  <c r="AP28" i="11"/>
  <c r="AH28" i="11"/>
  <c r="Z28" i="11"/>
  <c r="R28" i="11"/>
  <c r="J28" i="11"/>
  <c r="DA28" i="11"/>
  <c r="CS28" i="11"/>
  <c r="CK28" i="11"/>
  <c r="CC28" i="11"/>
  <c r="BU28" i="11"/>
  <c r="BM28" i="11"/>
  <c r="BE28" i="11"/>
  <c r="AW28" i="11"/>
  <c r="AO28" i="11"/>
  <c r="AG28" i="11"/>
  <c r="Y28" i="11"/>
  <c r="Q28" i="11"/>
  <c r="I28" i="11"/>
  <c r="CZ28" i="11"/>
  <c r="CR28" i="11"/>
  <c r="CJ28" i="11"/>
  <c r="CB28" i="11"/>
  <c r="BT28" i="11"/>
  <c r="BL28" i="11"/>
  <c r="BD28" i="11"/>
  <c r="AV28" i="11"/>
  <c r="AN28" i="11"/>
  <c r="AF28" i="11"/>
  <c r="X28" i="11"/>
  <c r="P28" i="11"/>
  <c r="H28" i="11"/>
  <c r="CY28" i="11"/>
  <c r="CQ28" i="11"/>
  <c r="CI28" i="11"/>
  <c r="CA28" i="11"/>
  <c r="BS28" i="11"/>
  <c r="BK28" i="11"/>
  <c r="BC28" i="11"/>
  <c r="AU28" i="11"/>
  <c r="AM28" i="11"/>
  <c r="AE28" i="11"/>
  <c r="W28" i="11"/>
  <c r="O28" i="11"/>
  <c r="G28" i="11"/>
  <c r="CV28" i="11"/>
  <c r="CF28" i="11"/>
  <c r="BP28" i="11"/>
  <c r="AZ28" i="11"/>
  <c r="AJ28" i="11"/>
  <c r="T28" i="11"/>
  <c r="CP28" i="11"/>
  <c r="BZ28" i="11"/>
  <c r="BJ28" i="11"/>
  <c r="AT28" i="11"/>
  <c r="AD28" i="11"/>
  <c r="N28" i="11"/>
  <c r="CM28" i="11"/>
  <c r="BW28" i="11"/>
  <c r="BG28" i="11"/>
  <c r="AQ28" i="11"/>
  <c r="AA28" i="11"/>
  <c r="K28" i="11"/>
  <c r="CH28" i="11"/>
  <c r="BI28" i="11"/>
  <c r="AK28" i="11"/>
  <c r="L28" i="11"/>
  <c r="CE28" i="11"/>
  <c r="BB28" i="11"/>
  <c r="AC28" i="11"/>
  <c r="CX28" i="11"/>
  <c r="BY28" i="11"/>
  <c r="BA28" i="11"/>
  <c r="AB28" i="11"/>
  <c r="CO28" i="11"/>
  <c r="BQ28" i="11"/>
  <c r="AR28" i="11"/>
  <c r="S28" i="11"/>
  <c r="M10" i="11"/>
  <c r="AH10" i="11"/>
  <c r="BD10" i="11"/>
  <c r="BY10" i="11"/>
  <c r="CT10" i="11"/>
  <c r="S11" i="11"/>
  <c r="AN11" i="11"/>
  <c r="BI11" i="11"/>
  <c r="CE11" i="11"/>
  <c r="CZ11" i="11"/>
  <c r="W20" i="11"/>
  <c r="BA20" i="11"/>
  <c r="CH20" i="11"/>
  <c r="AB23" i="11"/>
  <c r="BP23" i="11"/>
  <c r="G24" i="11"/>
  <c r="AW24" i="11"/>
  <c r="DB24" i="11"/>
  <c r="BR26" i="11"/>
  <c r="M28" i="11"/>
  <c r="G8" i="11"/>
  <c r="O8" i="11"/>
  <c r="W8" i="11"/>
  <c r="AE8" i="11"/>
  <c r="AM8" i="11"/>
  <c r="AU8" i="11"/>
  <c r="BC8" i="11"/>
  <c r="BK8" i="11"/>
  <c r="BS8" i="11"/>
  <c r="CA8" i="11"/>
  <c r="CI8" i="11"/>
  <c r="CQ8" i="11"/>
  <c r="J9" i="11"/>
  <c r="R9" i="11"/>
  <c r="Z9" i="11"/>
  <c r="AH9" i="11"/>
  <c r="AP9" i="11"/>
  <c r="BA9" i="11"/>
  <c r="BK9" i="11"/>
  <c r="BV9" i="11"/>
  <c r="CG9" i="11"/>
  <c r="CQ9" i="11"/>
  <c r="DB9" i="11"/>
  <c r="P10" i="11"/>
  <c r="Z10" i="11"/>
  <c r="AK10" i="11"/>
  <c r="AV10" i="11"/>
  <c r="BF10" i="11"/>
  <c r="BQ10" i="11"/>
  <c r="CB10" i="11"/>
  <c r="CL10" i="11"/>
  <c r="CW10" i="11"/>
  <c r="K11" i="11"/>
  <c r="U11" i="11"/>
  <c r="AF11" i="11"/>
  <c r="AQ11" i="11"/>
  <c r="BA11" i="11"/>
  <c r="BL11" i="11"/>
  <c r="BW11" i="11"/>
  <c r="CG11" i="11"/>
  <c r="CR11" i="11"/>
  <c r="CW12" i="11"/>
  <c r="CO12" i="11"/>
  <c r="CG12" i="11"/>
  <c r="BY12" i="11"/>
  <c r="BQ12" i="11"/>
  <c r="BI12" i="11"/>
  <c r="BA12" i="11"/>
  <c r="AS12" i="11"/>
  <c r="AK12" i="11"/>
  <c r="AC12" i="11"/>
  <c r="U12" i="11"/>
  <c r="M12" i="11"/>
  <c r="DB12" i="11"/>
  <c r="CT12" i="11"/>
  <c r="CL12" i="11"/>
  <c r="CD12" i="11"/>
  <c r="BV12" i="11"/>
  <c r="BN12" i="11"/>
  <c r="BF12" i="11"/>
  <c r="AX12" i="11"/>
  <c r="AP12" i="11"/>
  <c r="AH12" i="11"/>
  <c r="Z12" i="11"/>
  <c r="R12" i="11"/>
  <c r="J12" i="11"/>
  <c r="P12" i="11"/>
  <c r="AA12" i="11"/>
  <c r="AL12" i="11"/>
  <c r="AV12" i="11"/>
  <c r="BG12" i="11"/>
  <c r="BR12" i="11"/>
  <c r="CB12" i="11"/>
  <c r="CM12" i="11"/>
  <c r="CX12" i="11"/>
  <c r="K13" i="11"/>
  <c r="V13" i="11"/>
  <c r="AG13" i="11"/>
  <c r="AQ13" i="11"/>
  <c r="BB13" i="11"/>
  <c r="BM13" i="11"/>
  <c r="BW13" i="11"/>
  <c r="CH13" i="11"/>
  <c r="CS13" i="11"/>
  <c r="CU14" i="11"/>
  <c r="CM14" i="11"/>
  <c r="CE14" i="11"/>
  <c r="BW14" i="11"/>
  <c r="BO14" i="11"/>
  <c r="BG14" i="11"/>
  <c r="AY14" i="11"/>
  <c r="AQ14" i="11"/>
  <c r="AI14" i="11"/>
  <c r="AA14" i="11"/>
  <c r="S14" i="11"/>
  <c r="K14" i="11"/>
  <c r="CZ14" i="11"/>
  <c r="CR14" i="11"/>
  <c r="CJ14" i="11"/>
  <c r="CB14" i="11"/>
  <c r="BT14" i="11"/>
  <c r="BL14" i="11"/>
  <c r="BD14" i="11"/>
  <c r="AV14" i="11"/>
  <c r="AN14" i="11"/>
  <c r="AF14" i="11"/>
  <c r="X14" i="11"/>
  <c r="P14" i="11"/>
  <c r="H14" i="11"/>
  <c r="Q14" i="11"/>
  <c r="AB14" i="11"/>
  <c r="AL14" i="11"/>
  <c r="AW14" i="11"/>
  <c r="BH14" i="11"/>
  <c r="BR14" i="11"/>
  <c r="CC14" i="11"/>
  <c r="CN14" i="11"/>
  <c r="CX14" i="11"/>
  <c r="K20" i="11"/>
  <c r="Z20" i="11"/>
  <c r="AP20" i="11"/>
  <c r="BD20" i="11"/>
  <c r="BV20" i="11"/>
  <c r="CL20" i="11"/>
  <c r="CV21" i="11"/>
  <c r="CN21" i="11"/>
  <c r="CF21" i="11"/>
  <c r="BX21" i="11"/>
  <c r="BP21" i="11"/>
  <c r="BH21" i="11"/>
  <c r="AZ21" i="11"/>
  <c r="AR21" i="11"/>
  <c r="AJ21" i="11"/>
  <c r="AB21" i="11"/>
  <c r="T21" i="11"/>
  <c r="L21" i="11"/>
  <c r="DB21" i="11"/>
  <c r="CT21" i="11"/>
  <c r="CL21" i="11"/>
  <c r="CY21" i="11"/>
  <c r="CQ21" i="11"/>
  <c r="CI21" i="11"/>
  <c r="CA21" i="11"/>
  <c r="BS21" i="11"/>
  <c r="BK21" i="11"/>
  <c r="BC21" i="11"/>
  <c r="AU21" i="11"/>
  <c r="AM21" i="11"/>
  <c r="AE21" i="11"/>
  <c r="W21" i="11"/>
  <c r="O21" i="11"/>
  <c r="G21" i="11"/>
  <c r="CW21" i="11"/>
  <c r="CJ21" i="11"/>
  <c r="BY21" i="11"/>
  <c r="BN21" i="11"/>
  <c r="BD21" i="11"/>
  <c r="AS21" i="11"/>
  <c r="AH21" i="11"/>
  <c r="X21" i="11"/>
  <c r="M21" i="11"/>
  <c r="CU21" i="11"/>
  <c r="CH21" i="11"/>
  <c r="BW21" i="11"/>
  <c r="BM21" i="11"/>
  <c r="BB21" i="11"/>
  <c r="AQ21" i="11"/>
  <c r="AG21" i="11"/>
  <c r="V21" i="11"/>
  <c r="K21" i="11"/>
  <c r="CP21" i="11"/>
  <c r="CD21" i="11"/>
  <c r="BT21" i="11"/>
  <c r="BI21" i="11"/>
  <c r="AX21" i="11"/>
  <c r="AN21" i="11"/>
  <c r="AC21" i="11"/>
  <c r="R21" i="11"/>
  <c r="H21" i="11"/>
  <c r="Y21" i="11"/>
  <c r="AO21" i="11"/>
  <c r="BF21" i="11"/>
  <c r="BV21" i="11"/>
  <c r="CO21" i="11"/>
  <c r="K23" i="11"/>
  <c r="AE23" i="11"/>
  <c r="BB23" i="11"/>
  <c r="BU23" i="11"/>
  <c r="CP23" i="11"/>
  <c r="L24" i="11"/>
  <c r="AG24" i="11"/>
  <c r="BC24" i="11"/>
  <c r="CA24" i="11"/>
  <c r="AL26" i="11"/>
  <c r="CB26" i="11"/>
  <c r="V28" i="11"/>
  <c r="BX28" i="11"/>
  <c r="AA10" i="11"/>
  <c r="BG10" i="11"/>
  <c r="CM10" i="11"/>
  <c r="AX10" i="11"/>
  <c r="H26" i="11"/>
  <c r="AU26" i="11"/>
  <c r="CJ26" i="11"/>
  <c r="AL28" i="11"/>
  <c r="CN28" i="11"/>
  <c r="K15" i="11"/>
  <c r="S15" i="11"/>
  <c r="AA15" i="11"/>
  <c r="AI15" i="11"/>
  <c r="AQ15" i="11"/>
  <c r="AY15" i="11"/>
  <c r="BG15" i="11"/>
  <c r="BO15" i="11"/>
  <c r="BW15" i="11"/>
  <c r="CE15" i="11"/>
  <c r="CM15" i="11"/>
  <c r="CU15" i="11"/>
  <c r="N16" i="11"/>
  <c r="V16" i="11"/>
  <c r="AD16" i="11"/>
  <c r="AL16" i="11"/>
  <c r="AT16" i="11"/>
  <c r="BB16" i="11"/>
  <c r="BJ16" i="11"/>
  <c r="BR16" i="11"/>
  <c r="BZ16" i="11"/>
  <c r="CH16" i="11"/>
  <c r="CP16" i="11"/>
  <c r="CY16" i="11"/>
  <c r="K17" i="11"/>
  <c r="T17" i="11"/>
  <c r="AC17" i="11"/>
  <c r="AL17" i="11"/>
  <c r="AU17" i="11"/>
  <c r="BE17" i="11"/>
  <c r="BN17" i="11"/>
  <c r="BW17" i="11"/>
  <c r="CF17" i="11"/>
  <c r="CO17" i="11"/>
  <c r="CX17" i="11"/>
  <c r="J18" i="11"/>
  <c r="T18" i="11"/>
  <c r="AC18" i="11"/>
  <c r="AL18" i="11"/>
  <c r="AU18" i="11"/>
  <c r="BD18" i="11"/>
  <c r="BM18" i="11"/>
  <c r="BV18" i="11"/>
  <c r="CF18" i="11"/>
  <c r="CO18" i="11"/>
  <c r="CX18" i="11"/>
  <c r="CY22" i="11"/>
  <c r="CQ22" i="11"/>
  <c r="CI22" i="11"/>
  <c r="CA22" i="11"/>
  <c r="BS22" i="11"/>
  <c r="BK22" i="11"/>
  <c r="BC22" i="11"/>
  <c r="AU22" i="11"/>
  <c r="AM22" i="11"/>
  <c r="AE22" i="11"/>
  <c r="W22" i="11"/>
  <c r="O22" i="11"/>
  <c r="G22" i="11"/>
  <c r="CW22" i="11"/>
  <c r="CO22" i="11"/>
  <c r="CG22" i="11"/>
  <c r="BY22" i="11"/>
  <c r="BQ22" i="11"/>
  <c r="BI22" i="11"/>
  <c r="BA22" i="11"/>
  <c r="AS22" i="11"/>
  <c r="AK22" i="11"/>
  <c r="AC22" i="11"/>
  <c r="U22" i="11"/>
  <c r="M22" i="11"/>
  <c r="DB22" i="11"/>
  <c r="CT22" i="11"/>
  <c r="CL22" i="11"/>
  <c r="CD22" i="11"/>
  <c r="BV22" i="11"/>
  <c r="BN22" i="11"/>
  <c r="BF22" i="11"/>
  <c r="AX22" i="11"/>
  <c r="AP22" i="11"/>
  <c r="AH22" i="11"/>
  <c r="Z22" i="11"/>
  <c r="R22" i="11"/>
  <c r="J22" i="11"/>
  <c r="S22" i="11"/>
  <c r="AF22" i="11"/>
  <c r="AR22" i="11"/>
  <c r="BE22" i="11"/>
  <c r="BR22" i="11"/>
  <c r="CE22" i="11"/>
  <c r="CR22" i="11"/>
  <c r="W34" i="11"/>
  <c r="BC34" i="11"/>
  <c r="N15" i="11"/>
  <c r="V15" i="11"/>
  <c r="AD15" i="11"/>
  <c r="AL15" i="11"/>
  <c r="AT15" i="11"/>
  <c r="BB15" i="11"/>
  <c r="BJ15" i="11"/>
  <c r="BR15" i="11"/>
  <c r="BZ15" i="11"/>
  <c r="CH15" i="11"/>
  <c r="CP15" i="11"/>
  <c r="I16" i="11"/>
  <c r="Q16" i="11"/>
  <c r="Y16" i="11"/>
  <c r="AG16" i="11"/>
  <c r="AO16" i="11"/>
  <c r="AW16" i="11"/>
  <c r="BE16" i="11"/>
  <c r="BM16" i="11"/>
  <c r="BU16" i="11"/>
  <c r="CC16" i="11"/>
  <c r="CK16" i="11"/>
  <c r="CS16" i="11"/>
  <c r="DB16" i="11"/>
  <c r="N17" i="11"/>
  <c r="W17" i="11"/>
  <c r="AG17" i="11"/>
  <c r="AP17" i="11"/>
  <c r="AY17" i="11"/>
  <c r="BH17" i="11"/>
  <c r="BQ17" i="11"/>
  <c r="BZ17" i="11"/>
  <c r="CI17" i="11"/>
  <c r="CS17" i="11"/>
  <c r="N18" i="11"/>
  <c r="W18" i="11"/>
  <c r="AF18" i="11"/>
  <c r="AO18" i="11"/>
  <c r="AX18" i="11"/>
  <c r="BH18" i="11"/>
  <c r="BQ18" i="11"/>
  <c r="BZ18" i="11"/>
  <c r="CI18" i="11"/>
  <c r="CR18" i="11"/>
  <c r="K22" i="11"/>
  <c r="X22" i="11"/>
  <c r="AJ22" i="11"/>
  <c r="AW22" i="11"/>
  <c r="BJ22" i="11"/>
  <c r="BW22" i="11"/>
  <c r="CJ22" i="11"/>
  <c r="CV22" i="11"/>
  <c r="DB34" i="11"/>
  <c r="CV34" i="11"/>
  <c r="CN34" i="11"/>
  <c r="CF34" i="11"/>
  <c r="BX34" i="11"/>
  <c r="BP34" i="11"/>
  <c r="BH34" i="11"/>
  <c r="AZ34" i="11"/>
  <c r="AR34" i="11"/>
  <c r="AJ34" i="11"/>
  <c r="AB34" i="11"/>
  <c r="T34" i="11"/>
  <c r="L34" i="11"/>
  <c r="CU34" i="11"/>
  <c r="CM34" i="11"/>
  <c r="CE34" i="11"/>
  <c r="BW34" i="11"/>
  <c r="BO34" i="11"/>
  <c r="BG34" i="11"/>
  <c r="AY34" i="11"/>
  <c r="AQ34" i="11"/>
  <c r="AI34" i="11"/>
  <c r="AA34" i="11"/>
  <c r="S34" i="11"/>
  <c r="K34" i="11"/>
  <c r="CT34" i="11"/>
  <c r="CL34" i="11"/>
  <c r="CD34" i="11"/>
  <c r="BV34" i="11"/>
  <c r="BN34" i="11"/>
  <c r="BF34" i="11"/>
  <c r="AX34" i="11"/>
  <c r="AP34" i="11"/>
  <c r="AH34" i="11"/>
  <c r="Z34" i="11"/>
  <c r="R34" i="11"/>
  <c r="J34" i="11"/>
  <c r="DA34" i="11"/>
  <c r="CS34" i="11"/>
  <c r="CK34" i="11"/>
  <c r="CC34" i="11"/>
  <c r="BU34" i="11"/>
  <c r="BM34" i="11"/>
  <c r="BE34" i="11"/>
  <c r="AW34" i="11"/>
  <c r="AO34" i="11"/>
  <c r="AG34" i="11"/>
  <c r="Y34" i="11"/>
  <c r="Q34" i="11"/>
  <c r="I34" i="11"/>
  <c r="CW34" i="11"/>
  <c r="CG34" i="11"/>
  <c r="BQ34" i="11"/>
  <c r="BA34" i="11"/>
  <c r="AK34" i="11"/>
  <c r="U34" i="11"/>
  <c r="CR34" i="11"/>
  <c r="CB34" i="11"/>
  <c r="BL34" i="11"/>
  <c r="AV34" i="11"/>
  <c r="AF34" i="11"/>
  <c r="P34" i="11"/>
  <c r="CQ34" i="11"/>
  <c r="CA34" i="11"/>
  <c r="BK34" i="11"/>
  <c r="AU34" i="11"/>
  <c r="AE34" i="11"/>
  <c r="O34" i="11"/>
  <c r="CZ34" i="11"/>
  <c r="CJ34" i="11"/>
  <c r="BT34" i="11"/>
  <c r="BD34" i="11"/>
  <c r="AN34" i="11"/>
  <c r="X34" i="11"/>
  <c r="H34" i="11"/>
  <c r="AL34" i="11"/>
  <c r="BR34" i="11"/>
  <c r="CX34" i="11"/>
  <c r="CZ17" i="11"/>
  <c r="CR17" i="11"/>
  <c r="CJ17" i="11"/>
  <c r="CB17" i="11"/>
  <c r="BT17" i="11"/>
  <c r="BL17" i="11"/>
  <c r="BD17" i="11"/>
  <c r="AV17" i="11"/>
  <c r="AN17" i="11"/>
  <c r="AF17" i="11"/>
  <c r="X17" i="11"/>
  <c r="P17" i="11"/>
  <c r="H17" i="11"/>
  <c r="O17" i="11"/>
  <c r="Y17" i="11"/>
  <c r="AH17" i="11"/>
  <c r="AQ17" i="11"/>
  <c r="AZ17" i="11"/>
  <c r="BI17" i="11"/>
  <c r="BR17" i="11"/>
  <c r="CA17" i="11"/>
  <c r="CK17" i="11"/>
  <c r="CT17" i="11"/>
  <c r="CU18" i="11"/>
  <c r="CM18" i="11"/>
  <c r="CE18" i="11"/>
  <c r="BW18" i="11"/>
  <c r="BO18" i="11"/>
  <c r="BG18" i="11"/>
  <c r="AY18" i="11"/>
  <c r="AQ18" i="11"/>
  <c r="AI18" i="11"/>
  <c r="AA18" i="11"/>
  <c r="S18" i="11"/>
  <c r="K18" i="11"/>
  <c r="O18" i="11"/>
  <c r="X18" i="11"/>
  <c r="AG18" i="11"/>
  <c r="AP18" i="11"/>
  <c r="AZ18" i="11"/>
  <c r="BI18" i="11"/>
  <c r="BR18" i="11"/>
  <c r="CA18" i="11"/>
  <c r="CJ18" i="11"/>
  <c r="CS18" i="11"/>
  <c r="DB18" i="11"/>
  <c r="G34" i="11"/>
  <c r="AM34" i="11"/>
  <c r="BS34" i="11"/>
  <c r="CY34" i="11"/>
  <c r="N34" i="11"/>
  <c r="AT34" i="11"/>
  <c r="BZ34" i="11"/>
  <c r="CW29" i="11"/>
  <c r="CO29" i="11"/>
  <c r="CG29" i="11"/>
  <c r="BY29" i="11"/>
  <c r="BQ29" i="11"/>
  <c r="BI29" i="11"/>
  <c r="BA29" i="11"/>
  <c r="AS29" i="11"/>
  <c r="AK29" i="11"/>
  <c r="AC29" i="11"/>
  <c r="U29" i="11"/>
  <c r="M29" i="11"/>
  <c r="CV29" i="11"/>
  <c r="CN29" i="11"/>
  <c r="CF29" i="11"/>
  <c r="BX29" i="11"/>
  <c r="BP29" i="11"/>
  <c r="BH29" i="11"/>
  <c r="AZ29" i="11"/>
  <c r="AR29" i="11"/>
  <c r="AJ29" i="11"/>
  <c r="AB29" i="11"/>
  <c r="T29" i="11"/>
  <c r="L29" i="11"/>
  <c r="CU29" i="11"/>
  <c r="CM29" i="11"/>
  <c r="CE29" i="11"/>
  <c r="BW29" i="11"/>
  <c r="BO29" i="11"/>
  <c r="BG29" i="11"/>
  <c r="AY29" i="11"/>
  <c r="AQ29" i="11"/>
  <c r="AI29" i="11"/>
  <c r="AA29" i="11"/>
  <c r="S29" i="11"/>
  <c r="K29" i="11"/>
  <c r="DB29" i="11"/>
  <c r="CT29" i="11"/>
  <c r="CL29" i="11"/>
  <c r="CD29" i="11"/>
  <c r="BV29" i="11"/>
  <c r="BN29" i="11"/>
  <c r="BF29" i="11"/>
  <c r="AX29" i="11"/>
  <c r="AP29" i="11"/>
  <c r="AH29" i="11"/>
  <c r="Z29" i="11"/>
  <c r="R29" i="11"/>
  <c r="J29" i="11"/>
  <c r="V29" i="11"/>
  <c r="AL29" i="11"/>
  <c r="BB29" i="11"/>
  <c r="BR29" i="11"/>
  <c r="CH29" i="11"/>
  <c r="CX29" i="11"/>
  <c r="DB36" i="11"/>
  <c r="CT36" i="11"/>
  <c r="CL36" i="11"/>
  <c r="CD36" i="11"/>
  <c r="BV36" i="11"/>
  <c r="BN36" i="11"/>
  <c r="BF36" i="11"/>
  <c r="AX36" i="11"/>
  <c r="AP36" i="11"/>
  <c r="AH36" i="11"/>
  <c r="Z36" i="11"/>
  <c r="R36" i="11"/>
  <c r="J36" i="11"/>
  <c r="DA36" i="11"/>
  <c r="CS36" i="11"/>
  <c r="CK36" i="11"/>
  <c r="CC36" i="11"/>
  <c r="BU36" i="11"/>
  <c r="BM36" i="11"/>
  <c r="BE36" i="11"/>
  <c r="AW36" i="11"/>
  <c r="AO36" i="11"/>
  <c r="AG36" i="11"/>
  <c r="Y36" i="11"/>
  <c r="Q36" i="11"/>
  <c r="I36" i="11"/>
  <c r="CZ36" i="11"/>
  <c r="CR36" i="11"/>
  <c r="CJ36" i="11"/>
  <c r="CB36" i="11"/>
  <c r="BT36" i="11"/>
  <c r="BL36" i="11"/>
  <c r="BD36" i="11"/>
  <c r="AV36" i="11"/>
  <c r="AN36" i="11"/>
  <c r="AF36" i="11"/>
  <c r="X36" i="11"/>
  <c r="P36" i="11"/>
  <c r="H36" i="11"/>
  <c r="CY36" i="11"/>
  <c r="CQ36" i="11"/>
  <c r="CI36" i="11"/>
  <c r="CA36" i="11"/>
  <c r="BS36" i="11"/>
  <c r="BK36" i="11"/>
  <c r="BC36" i="11"/>
  <c r="AU36" i="11"/>
  <c r="AM36" i="11"/>
  <c r="AE36" i="11"/>
  <c r="W36" i="11"/>
  <c r="O36" i="11"/>
  <c r="G36" i="11"/>
  <c r="CP36" i="11"/>
  <c r="BZ36" i="11"/>
  <c r="BJ36" i="11"/>
  <c r="AT36" i="11"/>
  <c r="AD36" i="11"/>
  <c r="N36" i="11"/>
  <c r="CO36" i="11"/>
  <c r="BY36" i="11"/>
  <c r="BI36" i="11"/>
  <c r="AS36" i="11"/>
  <c r="AC36" i="11"/>
  <c r="M36" i="11"/>
  <c r="CN36" i="11"/>
  <c r="BX36" i="11"/>
  <c r="BH36" i="11"/>
  <c r="AR36" i="11"/>
  <c r="AB36" i="11"/>
  <c r="L36" i="11"/>
  <c r="CM36" i="11"/>
  <c r="BW36" i="11"/>
  <c r="BG36" i="11"/>
  <c r="AQ36" i="11"/>
  <c r="AA36" i="11"/>
  <c r="K36" i="11"/>
  <c r="AL36" i="11"/>
  <c r="BR36" i="11"/>
  <c r="CX36" i="11"/>
  <c r="I29" i="11"/>
  <c r="Y29" i="11"/>
  <c r="AO29" i="11"/>
  <c r="BE29" i="11"/>
  <c r="BU29" i="11"/>
  <c r="CK29" i="11"/>
  <c r="DA29" i="11"/>
  <c r="CU31" i="11"/>
  <c r="CM31" i="11"/>
  <c r="CE31" i="11"/>
  <c r="BW31" i="11"/>
  <c r="BO31" i="11"/>
  <c r="BG31" i="11"/>
  <c r="AY31" i="11"/>
  <c r="AQ31" i="11"/>
  <c r="AI31" i="11"/>
  <c r="AA31" i="11"/>
  <c r="S31" i="11"/>
  <c r="K31" i="11"/>
  <c r="DB31" i="11"/>
  <c r="CT31" i="11"/>
  <c r="CL31" i="11"/>
  <c r="CD31" i="11"/>
  <c r="BV31" i="11"/>
  <c r="BN31" i="11"/>
  <c r="BF31" i="11"/>
  <c r="AX31" i="11"/>
  <c r="AP31" i="11"/>
  <c r="AH31" i="11"/>
  <c r="Z31" i="11"/>
  <c r="R31" i="11"/>
  <c r="J31" i="11"/>
  <c r="DA31" i="11"/>
  <c r="CS31" i="11"/>
  <c r="CK31" i="11"/>
  <c r="CC31" i="11"/>
  <c r="BU31" i="11"/>
  <c r="BM31" i="11"/>
  <c r="BE31" i="11"/>
  <c r="AW31" i="11"/>
  <c r="AO31" i="11"/>
  <c r="AG31" i="11"/>
  <c r="Y31" i="11"/>
  <c r="Q31" i="11"/>
  <c r="I31" i="11"/>
  <c r="CZ31" i="11"/>
  <c r="CR31" i="11"/>
  <c r="CJ31" i="11"/>
  <c r="CB31" i="11"/>
  <c r="BT31" i="11"/>
  <c r="BL31" i="11"/>
  <c r="BD31" i="11"/>
  <c r="AV31" i="11"/>
  <c r="AN31" i="11"/>
  <c r="AF31" i="11"/>
  <c r="X31" i="11"/>
  <c r="P31" i="11"/>
  <c r="H31" i="11"/>
  <c r="V31" i="11"/>
  <c r="AL31" i="11"/>
  <c r="BB31" i="11"/>
  <c r="BR31" i="11"/>
  <c r="CH31" i="11"/>
  <c r="CX31" i="11"/>
  <c r="U36" i="11"/>
  <c r="BA36" i="11"/>
  <c r="CG36" i="11"/>
  <c r="V36" i="11"/>
  <c r="BB36" i="11"/>
  <c r="CH36" i="11"/>
  <c r="N19" i="11"/>
  <c r="V19" i="11"/>
  <c r="AD19" i="11"/>
  <c r="AL19" i="11"/>
  <c r="AT19" i="11"/>
  <c r="BB19" i="11"/>
  <c r="BJ19" i="11"/>
  <c r="BR19" i="11"/>
  <c r="BZ19" i="11"/>
  <c r="CH19" i="11"/>
  <c r="CP19" i="11"/>
  <c r="O29" i="11"/>
  <c r="AE29" i="11"/>
  <c r="AU29" i="11"/>
  <c r="BK29" i="11"/>
  <c r="CA29" i="11"/>
  <c r="CQ29" i="11"/>
  <c r="L31" i="11"/>
  <c r="AB31" i="11"/>
  <c r="AR31" i="11"/>
  <c r="BH31" i="11"/>
  <c r="BX31" i="11"/>
  <c r="CN31" i="11"/>
  <c r="AI36" i="11"/>
  <c r="BO36" i="11"/>
  <c r="CU36" i="11"/>
  <c r="DA49" i="11"/>
  <c r="CS49" i="11"/>
  <c r="CK49" i="11"/>
  <c r="CC49" i="11"/>
  <c r="BU49" i="11"/>
  <c r="BM49" i="11"/>
  <c r="BE49" i="11"/>
  <c r="AW49" i="11"/>
  <c r="AO49" i="11"/>
  <c r="AG49" i="11"/>
  <c r="Y49" i="11"/>
  <c r="Q49" i="11"/>
  <c r="I49" i="11"/>
  <c r="CZ49" i="11"/>
  <c r="CR49" i="11"/>
  <c r="CJ49" i="11"/>
  <c r="CB49" i="11"/>
  <c r="BT49" i="11"/>
  <c r="BL49" i="11"/>
  <c r="BD49" i="11"/>
  <c r="AV49" i="11"/>
  <c r="AN49" i="11"/>
  <c r="AF49" i="11"/>
  <c r="X49" i="11"/>
  <c r="P49" i="11"/>
  <c r="H49" i="11"/>
  <c r="CY49" i="11"/>
  <c r="CQ49" i="11"/>
  <c r="CI49" i="11"/>
  <c r="CA49" i="11"/>
  <c r="BS49" i="11"/>
  <c r="BK49" i="11"/>
  <c r="BC49" i="11"/>
  <c r="AU49" i="11"/>
  <c r="AM49" i="11"/>
  <c r="AE49" i="11"/>
  <c r="W49" i="11"/>
  <c r="O49" i="11"/>
  <c r="G49" i="11"/>
  <c r="CW49" i="11"/>
  <c r="CO49" i="11"/>
  <c r="CG49" i="11"/>
  <c r="BY49" i="11"/>
  <c r="BQ49" i="11"/>
  <c r="BI49" i="11"/>
  <c r="BA49" i="11"/>
  <c r="AS49" i="11"/>
  <c r="AK49" i="11"/>
  <c r="AC49" i="11"/>
  <c r="U49" i="11"/>
  <c r="M49" i="11"/>
  <c r="CU49" i="11"/>
  <c r="CE49" i="11"/>
  <c r="BO49" i="11"/>
  <c r="AY49" i="11"/>
  <c r="AI49" i="11"/>
  <c r="S49" i="11"/>
  <c r="CT49" i="11"/>
  <c r="CD49" i="11"/>
  <c r="BN49" i="11"/>
  <c r="AX49" i="11"/>
  <c r="AH49" i="11"/>
  <c r="R49" i="11"/>
  <c r="CP49" i="11"/>
  <c r="BZ49" i="11"/>
  <c r="BJ49" i="11"/>
  <c r="AT49" i="11"/>
  <c r="AD49" i="11"/>
  <c r="N49" i="11"/>
  <c r="CN49" i="11"/>
  <c r="BX49" i="11"/>
  <c r="BH49" i="11"/>
  <c r="AR49" i="11"/>
  <c r="AB49" i="11"/>
  <c r="L49" i="11"/>
  <c r="CH49" i="11"/>
  <c r="BB49" i="11"/>
  <c r="V49" i="11"/>
  <c r="CF49" i="11"/>
  <c r="AZ49" i="11"/>
  <c r="T49" i="11"/>
  <c r="BW49" i="11"/>
  <c r="AQ49" i="11"/>
  <c r="K49" i="11"/>
  <c r="DB49" i="11"/>
  <c r="BV49" i="11"/>
  <c r="AP49" i="11"/>
  <c r="J49" i="11"/>
  <c r="BG49" i="11"/>
  <c r="BF49" i="11"/>
  <c r="CX49" i="11"/>
  <c r="AL49" i="11"/>
  <c r="CV49" i="11"/>
  <c r="AJ49" i="11"/>
  <c r="N25" i="11"/>
  <c r="V25" i="11"/>
  <c r="AD25" i="11"/>
  <c r="AL25" i="11"/>
  <c r="AT25" i="11"/>
  <c r="BB25" i="11"/>
  <c r="BJ25" i="11"/>
  <c r="BR25" i="11"/>
  <c r="BZ25" i="11"/>
  <c r="CH25" i="11"/>
  <c r="CP25" i="11"/>
  <c r="CX25" i="11"/>
  <c r="N33" i="11"/>
  <c r="V33" i="11"/>
  <c r="AD33" i="11"/>
  <c r="AL33" i="11"/>
  <c r="AT33" i="11"/>
  <c r="BB33" i="11"/>
  <c r="BJ33" i="11"/>
  <c r="BR33" i="11"/>
  <c r="BZ33" i="11"/>
  <c r="CH33" i="11"/>
  <c r="CP33" i="11"/>
  <c r="CX33" i="11"/>
  <c r="CW37" i="11"/>
  <c r="CO37" i="11"/>
  <c r="CG37" i="11"/>
  <c r="BY37" i="11"/>
  <c r="BQ37" i="11"/>
  <c r="BI37" i="11"/>
  <c r="BA37" i="11"/>
  <c r="AS37" i="11"/>
  <c r="AK37" i="11"/>
  <c r="AC37" i="11"/>
  <c r="U37" i="11"/>
  <c r="M37" i="11"/>
  <c r="CV37" i="11"/>
  <c r="CN37" i="11"/>
  <c r="CF37" i="11"/>
  <c r="BX37" i="11"/>
  <c r="BP37" i="11"/>
  <c r="BH37" i="11"/>
  <c r="AZ37" i="11"/>
  <c r="AR37" i="11"/>
  <c r="AJ37" i="11"/>
  <c r="AB37" i="11"/>
  <c r="T37" i="11"/>
  <c r="L37" i="11"/>
  <c r="CU37" i="11"/>
  <c r="CM37" i="11"/>
  <c r="CE37" i="11"/>
  <c r="BW37" i="11"/>
  <c r="BO37" i="11"/>
  <c r="BG37" i="11"/>
  <c r="AY37" i="11"/>
  <c r="AQ37" i="11"/>
  <c r="AI37" i="11"/>
  <c r="AA37" i="11"/>
  <c r="S37" i="11"/>
  <c r="K37" i="11"/>
  <c r="DB37" i="11"/>
  <c r="CT37" i="11"/>
  <c r="CL37" i="11"/>
  <c r="CD37" i="11"/>
  <c r="BV37" i="11"/>
  <c r="BN37" i="11"/>
  <c r="BF37" i="11"/>
  <c r="AX37" i="11"/>
  <c r="AP37" i="11"/>
  <c r="AH37" i="11"/>
  <c r="Z37" i="11"/>
  <c r="R37" i="11"/>
  <c r="J37" i="11"/>
  <c r="V37" i="11"/>
  <c r="AL37" i="11"/>
  <c r="BB37" i="11"/>
  <c r="BR37" i="11"/>
  <c r="CH37" i="11"/>
  <c r="CX37" i="11"/>
  <c r="CV43" i="11"/>
  <c r="CN43" i="11"/>
  <c r="CF43" i="11"/>
  <c r="BX43" i="11"/>
  <c r="BP43" i="11"/>
  <c r="BH43" i="11"/>
  <c r="AZ43" i="11"/>
  <c r="AR43" i="11"/>
  <c r="AJ43" i="11"/>
  <c r="AB43" i="11"/>
  <c r="T43" i="11"/>
  <c r="L43" i="11"/>
  <c r="CU43" i="11"/>
  <c r="CM43" i="11"/>
  <c r="CE43" i="11"/>
  <c r="BW43" i="11"/>
  <c r="BO43" i="11"/>
  <c r="BG43" i="11"/>
  <c r="AY43" i="11"/>
  <c r="AQ43" i="11"/>
  <c r="AI43" i="11"/>
  <c r="AA43" i="11"/>
  <c r="S43" i="11"/>
  <c r="K43" i="11"/>
  <c r="DB43" i="11"/>
  <c r="CT43" i="11"/>
  <c r="CL43" i="11"/>
  <c r="CD43" i="11"/>
  <c r="BV43" i="11"/>
  <c r="BN43" i="11"/>
  <c r="BF43" i="11"/>
  <c r="AX43" i="11"/>
  <c r="AP43" i="11"/>
  <c r="AH43" i="11"/>
  <c r="Z43" i="11"/>
  <c r="R43" i="11"/>
  <c r="J43" i="11"/>
  <c r="CZ43" i="11"/>
  <c r="CO43" i="11"/>
  <c r="CA43" i="11"/>
  <c r="BM43" i="11"/>
  <c r="BB43" i="11"/>
  <c r="AN43" i="11"/>
  <c r="AC43" i="11"/>
  <c r="O43" i="11"/>
  <c r="CY43" i="11"/>
  <c r="CK43" i="11"/>
  <c r="BZ43" i="11"/>
  <c r="BL43" i="11"/>
  <c r="BA43" i="11"/>
  <c r="AM43" i="11"/>
  <c r="Y43" i="11"/>
  <c r="N43" i="11"/>
  <c r="CX43" i="11"/>
  <c r="CJ43" i="11"/>
  <c r="BY43" i="11"/>
  <c r="BK43" i="11"/>
  <c r="AW43" i="11"/>
  <c r="AL43" i="11"/>
  <c r="X43" i="11"/>
  <c r="M43" i="11"/>
  <c r="CW43" i="11"/>
  <c r="CI43" i="11"/>
  <c r="BU43" i="11"/>
  <c r="BJ43" i="11"/>
  <c r="AV43" i="11"/>
  <c r="AK43" i="11"/>
  <c r="W43" i="11"/>
  <c r="I43" i="11"/>
  <c r="AE43" i="11"/>
  <c r="BD43" i="11"/>
  <c r="CC43" i="11"/>
  <c r="DB45" i="11"/>
  <c r="CT45" i="11"/>
  <c r="CL45" i="11"/>
  <c r="CD45" i="11"/>
  <c r="BV45" i="11"/>
  <c r="BN45" i="11"/>
  <c r="BF45" i="11"/>
  <c r="AX45" i="11"/>
  <c r="AP45" i="11"/>
  <c r="AH45" i="11"/>
  <c r="Z45" i="11"/>
  <c r="R45" i="11"/>
  <c r="J45" i="11"/>
  <c r="DA45" i="11"/>
  <c r="CS45" i="11"/>
  <c r="CK45" i="11"/>
  <c r="CC45" i="11"/>
  <c r="BU45" i="11"/>
  <c r="BM45" i="11"/>
  <c r="BE45" i="11"/>
  <c r="AW45" i="11"/>
  <c r="AO45" i="11"/>
  <c r="AG45" i="11"/>
  <c r="Y45" i="11"/>
  <c r="Q45" i="11"/>
  <c r="I45" i="11"/>
  <c r="CZ45" i="11"/>
  <c r="CR45" i="11"/>
  <c r="CJ45" i="11"/>
  <c r="CB45" i="11"/>
  <c r="BT45" i="11"/>
  <c r="BL45" i="11"/>
  <c r="BD45" i="11"/>
  <c r="AV45" i="11"/>
  <c r="AN45" i="11"/>
  <c r="AF45" i="11"/>
  <c r="X45" i="11"/>
  <c r="P45" i="11"/>
  <c r="H45" i="11"/>
  <c r="CY45" i="11"/>
  <c r="CQ45" i="11"/>
  <c r="CI45" i="11"/>
  <c r="CA45" i="11"/>
  <c r="BS45" i="11"/>
  <c r="BK45" i="11"/>
  <c r="BC45" i="11"/>
  <c r="AU45" i="11"/>
  <c r="AM45" i="11"/>
  <c r="AE45" i="11"/>
  <c r="W45" i="11"/>
  <c r="O45" i="11"/>
  <c r="G45" i="11"/>
  <c r="CV45" i="11"/>
  <c r="CF45" i="11"/>
  <c r="BP45" i="11"/>
  <c r="AZ45" i="11"/>
  <c r="AJ45" i="11"/>
  <c r="T45" i="11"/>
  <c r="CU45" i="11"/>
  <c r="CE45" i="11"/>
  <c r="BO45" i="11"/>
  <c r="AY45" i="11"/>
  <c r="AI45" i="11"/>
  <c r="S45" i="11"/>
  <c r="CP45" i="11"/>
  <c r="BZ45" i="11"/>
  <c r="BJ45" i="11"/>
  <c r="AT45" i="11"/>
  <c r="AD45" i="11"/>
  <c r="N45" i="11"/>
  <c r="CO45" i="11"/>
  <c r="BY45" i="11"/>
  <c r="BI45" i="11"/>
  <c r="AS45" i="11"/>
  <c r="AC45" i="11"/>
  <c r="M45" i="11"/>
  <c r="AL45" i="11"/>
  <c r="BR45" i="11"/>
  <c r="CX45" i="11"/>
  <c r="G25" i="11"/>
  <c r="O25" i="11"/>
  <c r="W25" i="11"/>
  <c r="AE25" i="11"/>
  <c r="AM25" i="11"/>
  <c r="AU25" i="11"/>
  <c r="BC25" i="11"/>
  <c r="BK25" i="11"/>
  <c r="BS25" i="11"/>
  <c r="CA25" i="11"/>
  <c r="CI25" i="11"/>
  <c r="CQ25" i="11"/>
  <c r="CY25" i="11"/>
  <c r="M27" i="11"/>
  <c r="U27" i="11"/>
  <c r="AC27" i="11"/>
  <c r="AK27" i="11"/>
  <c r="AS27" i="11"/>
  <c r="BA27" i="11"/>
  <c r="BI27" i="11"/>
  <c r="BQ27" i="11"/>
  <c r="BY27" i="11"/>
  <c r="CG27" i="11"/>
  <c r="CO27" i="11"/>
  <c r="CW27" i="11"/>
  <c r="N30" i="11"/>
  <c r="V30" i="11"/>
  <c r="AD30" i="11"/>
  <c r="AL30" i="11"/>
  <c r="AT30" i="11"/>
  <c r="BB30" i="11"/>
  <c r="BJ30" i="11"/>
  <c r="BR30" i="11"/>
  <c r="BZ30" i="11"/>
  <c r="CH30" i="11"/>
  <c r="CP30" i="11"/>
  <c r="CX30" i="11"/>
  <c r="BH32" i="11"/>
  <c r="BP32" i="11"/>
  <c r="BX32" i="11"/>
  <c r="CF32" i="11"/>
  <c r="CN32" i="11"/>
  <c r="CV32" i="11"/>
  <c r="G33" i="11"/>
  <c r="O33" i="11"/>
  <c r="W33" i="11"/>
  <c r="AE33" i="11"/>
  <c r="AM33" i="11"/>
  <c r="AU33" i="11"/>
  <c r="BC33" i="11"/>
  <c r="BK33" i="11"/>
  <c r="BS33" i="11"/>
  <c r="CA33" i="11"/>
  <c r="CI33" i="11"/>
  <c r="CQ33" i="11"/>
  <c r="CY33" i="11"/>
  <c r="CY35" i="11"/>
  <c r="CQ35" i="11"/>
  <c r="CI35" i="11"/>
  <c r="CA35" i="11"/>
  <c r="BS35" i="11"/>
  <c r="BK35" i="11"/>
  <c r="BC35" i="11"/>
  <c r="AU35" i="11"/>
  <c r="AM35" i="11"/>
  <c r="AE35" i="11"/>
  <c r="W35" i="11"/>
  <c r="CX35" i="11"/>
  <c r="CP35" i="11"/>
  <c r="CH35" i="11"/>
  <c r="BZ35" i="11"/>
  <c r="BR35" i="11"/>
  <c r="BJ35" i="11"/>
  <c r="BB35" i="11"/>
  <c r="AT35" i="11"/>
  <c r="AL35" i="11"/>
  <c r="AD35" i="11"/>
  <c r="V35" i="11"/>
  <c r="N35" i="11"/>
  <c r="CW35" i="11"/>
  <c r="CO35" i="11"/>
  <c r="CG35" i="11"/>
  <c r="BY35" i="11"/>
  <c r="BQ35" i="11"/>
  <c r="BI35" i="11"/>
  <c r="BA35" i="11"/>
  <c r="AS35" i="11"/>
  <c r="AK35" i="11"/>
  <c r="AC35" i="11"/>
  <c r="U35" i="11"/>
  <c r="M35" i="11"/>
  <c r="CV35" i="11"/>
  <c r="CN35" i="11"/>
  <c r="CF35" i="11"/>
  <c r="BX35" i="11"/>
  <c r="P35" i="11"/>
  <c r="AA35" i="11"/>
  <c r="AO35" i="11"/>
  <c r="AZ35" i="11"/>
  <c r="BN35" i="11"/>
  <c r="CC35" i="11"/>
  <c r="CS35" i="11"/>
  <c r="G37" i="11"/>
  <c r="W37" i="11"/>
  <c r="AM37" i="11"/>
  <c r="BC37" i="11"/>
  <c r="BS37" i="11"/>
  <c r="CI37" i="11"/>
  <c r="CY37" i="11"/>
  <c r="G43" i="11"/>
  <c r="AF43" i="11"/>
  <c r="BE43" i="11"/>
  <c r="CG43" i="11"/>
  <c r="K45" i="11"/>
  <c r="AQ45" i="11"/>
  <c r="BW45" i="11"/>
  <c r="CZ46" i="11"/>
  <c r="CR46" i="11"/>
  <c r="CJ46" i="11"/>
  <c r="CB46" i="11"/>
  <c r="BT46" i="11"/>
  <c r="BL46" i="11"/>
  <c r="BD46" i="11"/>
  <c r="AV46" i="11"/>
  <c r="AN46" i="11"/>
  <c r="AF46" i="11"/>
  <c r="CY46" i="11"/>
  <c r="CQ46" i="11"/>
  <c r="CI46" i="11"/>
  <c r="CA46" i="11"/>
  <c r="BS46" i="11"/>
  <c r="BK46" i="11"/>
  <c r="BC46" i="11"/>
  <c r="AU46" i="11"/>
  <c r="CX46" i="11"/>
  <c r="CP46" i="11"/>
  <c r="CH46" i="11"/>
  <c r="BZ46" i="11"/>
  <c r="BR46" i="11"/>
  <c r="BJ46" i="11"/>
  <c r="BB46" i="11"/>
  <c r="AT46" i="11"/>
  <c r="AL46" i="11"/>
  <c r="CV46" i="11"/>
  <c r="CN46" i="11"/>
  <c r="CF46" i="11"/>
  <c r="BX46" i="11"/>
  <c r="BP46" i="11"/>
  <c r="BH46" i="11"/>
  <c r="AZ46" i="11"/>
  <c r="AR46" i="11"/>
  <c r="CW46" i="11"/>
  <c r="CG46" i="11"/>
  <c r="BQ46" i="11"/>
  <c r="BA46" i="11"/>
  <c r="AM46" i="11"/>
  <c r="AC46" i="11"/>
  <c r="U46" i="11"/>
  <c r="M46" i="11"/>
  <c r="CU46" i="11"/>
  <c r="CE46" i="11"/>
  <c r="BO46" i="11"/>
  <c r="AY46" i="11"/>
  <c r="AK46" i="11"/>
  <c r="AB46" i="11"/>
  <c r="T46" i="11"/>
  <c r="L46" i="11"/>
  <c r="CT46" i="11"/>
  <c r="CD46" i="11"/>
  <c r="BN46" i="11"/>
  <c r="AX46" i="11"/>
  <c r="AJ46" i="11"/>
  <c r="AA46" i="11"/>
  <c r="S46" i="11"/>
  <c r="K46" i="11"/>
  <c r="CS46" i="11"/>
  <c r="CC46" i="11"/>
  <c r="BM46" i="11"/>
  <c r="AW46" i="11"/>
  <c r="AI46" i="11"/>
  <c r="Z46" i="11"/>
  <c r="R46" i="11"/>
  <c r="J46" i="11"/>
  <c r="CL46" i="11"/>
  <c r="BF46" i="11"/>
  <c r="AE46" i="11"/>
  <c r="O46" i="11"/>
  <c r="CK46" i="11"/>
  <c r="BE46" i="11"/>
  <c r="AD46" i="11"/>
  <c r="N46" i="11"/>
  <c r="BY46" i="11"/>
  <c r="AS46" i="11"/>
  <c r="Y46" i="11"/>
  <c r="I46" i="11"/>
  <c r="BW46" i="11"/>
  <c r="AQ46" i="11"/>
  <c r="X46" i="11"/>
  <c r="H46" i="11"/>
  <c r="AO46" i="11"/>
  <c r="DA46" i="11"/>
  <c r="H25" i="11"/>
  <c r="P25" i="11"/>
  <c r="X25" i="11"/>
  <c r="AF25" i="11"/>
  <c r="AN25" i="11"/>
  <c r="AV25" i="11"/>
  <c r="BD25" i="11"/>
  <c r="BL25" i="11"/>
  <c r="BT25" i="11"/>
  <c r="CB25" i="11"/>
  <c r="CJ25" i="11"/>
  <c r="CR25" i="11"/>
  <c r="CZ25" i="11"/>
  <c r="N27" i="11"/>
  <c r="V27" i="11"/>
  <c r="AD27" i="11"/>
  <c r="AL27" i="11"/>
  <c r="AT27" i="11"/>
  <c r="BB27" i="11"/>
  <c r="BJ27" i="11"/>
  <c r="BR27" i="11"/>
  <c r="BZ27" i="11"/>
  <c r="CH27" i="11"/>
  <c r="CP27" i="11"/>
  <c r="CX27" i="11"/>
  <c r="G30" i="11"/>
  <c r="O30" i="11"/>
  <c r="W30" i="11"/>
  <c r="AE30" i="11"/>
  <c r="AM30" i="11"/>
  <c r="AU30" i="11"/>
  <c r="BC30" i="11"/>
  <c r="BK30" i="11"/>
  <c r="BS30" i="11"/>
  <c r="CA30" i="11"/>
  <c r="CI30" i="11"/>
  <c r="CQ30" i="11"/>
  <c r="CY30" i="11"/>
  <c r="M32" i="11"/>
  <c r="U32" i="11"/>
  <c r="AC32" i="11"/>
  <c r="AK32" i="11"/>
  <c r="AS32" i="11"/>
  <c r="BA32" i="11"/>
  <c r="BI32" i="11"/>
  <c r="BQ32" i="11"/>
  <c r="BY32" i="11"/>
  <c r="CG32" i="11"/>
  <c r="CO32" i="11"/>
  <c r="CW32" i="11"/>
  <c r="H33" i="11"/>
  <c r="P33" i="11"/>
  <c r="X33" i="11"/>
  <c r="AF33" i="11"/>
  <c r="AN33" i="11"/>
  <c r="AV33" i="11"/>
  <c r="BD33" i="11"/>
  <c r="BL33" i="11"/>
  <c r="BT33" i="11"/>
  <c r="CB33" i="11"/>
  <c r="CJ33" i="11"/>
  <c r="CR33" i="11"/>
  <c r="CZ33" i="11"/>
  <c r="G35" i="11"/>
  <c r="Q35" i="11"/>
  <c r="AB35" i="11"/>
  <c r="AP35" i="11"/>
  <c r="BD35" i="11"/>
  <c r="BO35" i="11"/>
  <c r="CD35" i="11"/>
  <c r="CT35" i="11"/>
  <c r="H37" i="11"/>
  <c r="X37" i="11"/>
  <c r="AN37" i="11"/>
  <c r="BD37" i="11"/>
  <c r="BT37" i="11"/>
  <c r="CJ37" i="11"/>
  <c r="CZ37" i="11"/>
  <c r="U39" i="11"/>
  <c r="AK39" i="11"/>
  <c r="BA39" i="11"/>
  <c r="BQ39" i="11"/>
  <c r="CG39" i="11"/>
  <c r="DA42" i="11"/>
  <c r="CS42" i="11"/>
  <c r="CK42" i="11"/>
  <c r="CC42" i="11"/>
  <c r="BU42" i="11"/>
  <c r="BM42" i="11"/>
  <c r="BE42" i="11"/>
  <c r="AW42" i="11"/>
  <c r="AO42" i="11"/>
  <c r="AG42" i="11"/>
  <c r="Y42" i="11"/>
  <c r="Q42" i="11"/>
  <c r="I42" i="11"/>
  <c r="CZ42" i="11"/>
  <c r="CR42" i="11"/>
  <c r="CJ42" i="11"/>
  <c r="CB42" i="11"/>
  <c r="BT42" i="11"/>
  <c r="BL42" i="11"/>
  <c r="BD42" i="11"/>
  <c r="AV42" i="11"/>
  <c r="AN42" i="11"/>
  <c r="AF42" i="11"/>
  <c r="X42" i="11"/>
  <c r="P42" i="11"/>
  <c r="H42" i="11"/>
  <c r="CY42" i="11"/>
  <c r="CQ42" i="11"/>
  <c r="CI42" i="11"/>
  <c r="CA42" i="11"/>
  <c r="BS42" i="11"/>
  <c r="BK42" i="11"/>
  <c r="BC42" i="11"/>
  <c r="AU42" i="11"/>
  <c r="AM42" i="11"/>
  <c r="AE42" i="11"/>
  <c r="W42" i="11"/>
  <c r="O42" i="11"/>
  <c r="G42" i="11"/>
  <c r="CX42" i="11"/>
  <c r="CM42" i="11"/>
  <c r="BY42" i="11"/>
  <c r="BN42" i="11"/>
  <c r="AZ42" i="11"/>
  <c r="AL42" i="11"/>
  <c r="AA42" i="11"/>
  <c r="M42" i="11"/>
  <c r="CW42" i="11"/>
  <c r="CL42" i="11"/>
  <c r="BX42" i="11"/>
  <c r="BJ42" i="11"/>
  <c r="AY42" i="11"/>
  <c r="AK42" i="11"/>
  <c r="Z42" i="11"/>
  <c r="L42" i="11"/>
  <c r="CV42" i="11"/>
  <c r="CH42" i="11"/>
  <c r="BW42" i="11"/>
  <c r="BI42" i="11"/>
  <c r="AX42" i="11"/>
  <c r="AJ42" i="11"/>
  <c r="V42" i="11"/>
  <c r="K42" i="11"/>
  <c r="CU42" i="11"/>
  <c r="CG42" i="11"/>
  <c r="BV42" i="11"/>
  <c r="BH42" i="11"/>
  <c r="AT42" i="11"/>
  <c r="AI42" i="11"/>
  <c r="U42" i="11"/>
  <c r="J42" i="11"/>
  <c r="AH42" i="11"/>
  <c r="BG42" i="11"/>
  <c r="CF42" i="11"/>
  <c r="H43" i="11"/>
  <c r="AG43" i="11"/>
  <c r="BI43" i="11"/>
  <c r="CH43" i="11"/>
  <c r="L45" i="11"/>
  <c r="AR45" i="11"/>
  <c r="BX45" i="11"/>
  <c r="G46" i="11"/>
  <c r="AP46" i="11"/>
  <c r="DB46" i="11"/>
  <c r="I25" i="11"/>
  <c r="Q25" i="11"/>
  <c r="Y25" i="11"/>
  <c r="AG25" i="11"/>
  <c r="AO25" i="11"/>
  <c r="AW25" i="11"/>
  <c r="BE25" i="11"/>
  <c r="BM25" i="11"/>
  <c r="BU25" i="11"/>
  <c r="CC25" i="11"/>
  <c r="CK25" i="11"/>
  <c r="CS25" i="11"/>
  <c r="G27" i="11"/>
  <c r="O27" i="11"/>
  <c r="W27" i="11"/>
  <c r="AE27" i="11"/>
  <c r="AM27" i="11"/>
  <c r="AU27" i="11"/>
  <c r="BC27" i="11"/>
  <c r="BK27" i="11"/>
  <c r="BS27" i="11"/>
  <c r="CA27" i="11"/>
  <c r="CI27" i="11"/>
  <c r="CQ27" i="11"/>
  <c r="H30" i="11"/>
  <c r="P30" i="11"/>
  <c r="X30" i="11"/>
  <c r="AF30" i="11"/>
  <c r="AN30" i="11"/>
  <c r="AV30" i="11"/>
  <c r="BD30" i="11"/>
  <c r="BL30" i="11"/>
  <c r="BT30" i="11"/>
  <c r="CB30" i="11"/>
  <c r="CJ30" i="11"/>
  <c r="CR30" i="11"/>
  <c r="N32" i="11"/>
  <c r="V32" i="11"/>
  <c r="AD32" i="11"/>
  <c r="AL32" i="11"/>
  <c r="AT32" i="11"/>
  <c r="BB32" i="11"/>
  <c r="BJ32" i="11"/>
  <c r="BR32" i="11"/>
  <c r="BZ32" i="11"/>
  <c r="CH32" i="11"/>
  <c r="CP32" i="11"/>
  <c r="I33" i="11"/>
  <c r="Q33" i="11"/>
  <c r="Y33" i="11"/>
  <c r="AG33" i="11"/>
  <c r="AO33" i="11"/>
  <c r="AW33" i="11"/>
  <c r="BE33" i="11"/>
  <c r="BM33" i="11"/>
  <c r="BU33" i="11"/>
  <c r="CC33" i="11"/>
  <c r="CK33" i="11"/>
  <c r="CS33" i="11"/>
  <c r="H35" i="11"/>
  <c r="R35" i="11"/>
  <c r="AF35" i="11"/>
  <c r="AQ35" i="11"/>
  <c r="BE35" i="11"/>
  <c r="BP35" i="11"/>
  <c r="CE35" i="11"/>
  <c r="CU35" i="11"/>
  <c r="I37" i="11"/>
  <c r="Y37" i="11"/>
  <c r="AO37" i="11"/>
  <c r="BE37" i="11"/>
  <c r="BU37" i="11"/>
  <c r="CK37" i="11"/>
  <c r="DA37" i="11"/>
  <c r="CU39" i="11"/>
  <c r="CM39" i="11"/>
  <c r="CE39" i="11"/>
  <c r="BW39" i="11"/>
  <c r="BO39" i="11"/>
  <c r="BG39" i="11"/>
  <c r="AY39" i="11"/>
  <c r="AQ39" i="11"/>
  <c r="AI39" i="11"/>
  <c r="AA39" i="11"/>
  <c r="S39" i="11"/>
  <c r="K39" i="11"/>
  <c r="DB39" i="11"/>
  <c r="CT39" i="11"/>
  <c r="CL39" i="11"/>
  <c r="CD39" i="11"/>
  <c r="BV39" i="11"/>
  <c r="BN39" i="11"/>
  <c r="BF39" i="11"/>
  <c r="AX39" i="11"/>
  <c r="AP39" i="11"/>
  <c r="AH39" i="11"/>
  <c r="Z39" i="11"/>
  <c r="R39" i="11"/>
  <c r="J39" i="11"/>
  <c r="DA39" i="11"/>
  <c r="CS39" i="11"/>
  <c r="CK39" i="11"/>
  <c r="CC39" i="11"/>
  <c r="BU39" i="11"/>
  <c r="BM39" i="11"/>
  <c r="BE39" i="11"/>
  <c r="AW39" i="11"/>
  <c r="AO39" i="11"/>
  <c r="AG39" i="11"/>
  <c r="Y39" i="11"/>
  <c r="Q39" i="11"/>
  <c r="I39" i="11"/>
  <c r="CZ39" i="11"/>
  <c r="CR39" i="11"/>
  <c r="CJ39" i="11"/>
  <c r="CB39" i="11"/>
  <c r="BT39" i="11"/>
  <c r="BL39" i="11"/>
  <c r="BD39" i="11"/>
  <c r="AV39" i="11"/>
  <c r="AN39" i="11"/>
  <c r="AF39" i="11"/>
  <c r="X39" i="11"/>
  <c r="P39" i="11"/>
  <c r="H39" i="11"/>
  <c r="V39" i="11"/>
  <c r="AL39" i="11"/>
  <c r="BB39" i="11"/>
  <c r="BR39" i="11"/>
  <c r="CH39" i="11"/>
  <c r="CX39" i="11"/>
  <c r="N42" i="11"/>
  <c r="AP42" i="11"/>
  <c r="BO42" i="11"/>
  <c r="CN42" i="11"/>
  <c r="P43" i="11"/>
  <c r="AO43" i="11"/>
  <c r="BQ43" i="11"/>
  <c r="CP43" i="11"/>
  <c r="U45" i="11"/>
  <c r="BA45" i="11"/>
  <c r="CG45" i="11"/>
  <c r="P46" i="11"/>
  <c r="BG46" i="11"/>
  <c r="CX41" i="11"/>
  <c r="CP41" i="11"/>
  <c r="CH41" i="11"/>
  <c r="BZ41" i="11"/>
  <c r="BR41" i="11"/>
  <c r="BJ41" i="11"/>
  <c r="BB41" i="11"/>
  <c r="AT41" i="11"/>
  <c r="AL41" i="11"/>
  <c r="AD41" i="11"/>
  <c r="CW41" i="11"/>
  <c r="CO41" i="11"/>
  <c r="CG41" i="11"/>
  <c r="BY41" i="11"/>
  <c r="BQ41" i="11"/>
  <c r="BI41" i="11"/>
  <c r="BA41" i="11"/>
  <c r="AS41" i="11"/>
  <c r="AK41" i="11"/>
  <c r="CV41" i="11"/>
  <c r="CN41" i="11"/>
  <c r="CF41" i="11"/>
  <c r="BX41" i="11"/>
  <c r="BP41" i="11"/>
  <c r="BH41" i="11"/>
  <c r="AZ41" i="11"/>
  <c r="AR41" i="11"/>
  <c r="AJ41" i="11"/>
  <c r="AB41" i="11"/>
  <c r="T41" i="11"/>
  <c r="N41" i="11"/>
  <c r="W41" i="11"/>
  <c r="AG41" i="11"/>
  <c r="AU41" i="11"/>
  <c r="BF41" i="11"/>
  <c r="BT41" i="11"/>
  <c r="CE41" i="11"/>
  <c r="CS41" i="11"/>
  <c r="CU47" i="11"/>
  <c r="CM47" i="11"/>
  <c r="CE47" i="11"/>
  <c r="BW47" i="11"/>
  <c r="BO47" i="11"/>
  <c r="BG47" i="11"/>
  <c r="AY47" i="11"/>
  <c r="AQ47" i="11"/>
  <c r="AI47" i="11"/>
  <c r="AA47" i="11"/>
  <c r="S47" i="11"/>
  <c r="K47" i="11"/>
  <c r="DB47" i="11"/>
  <c r="CT47" i="11"/>
  <c r="CL47" i="11"/>
  <c r="CD47" i="11"/>
  <c r="BV47" i="11"/>
  <c r="BN47" i="11"/>
  <c r="BF47" i="11"/>
  <c r="AX47" i="11"/>
  <c r="AP47" i="11"/>
  <c r="AH47" i="11"/>
  <c r="Z47" i="11"/>
  <c r="R47" i="11"/>
  <c r="J47" i="11"/>
  <c r="DA47" i="11"/>
  <c r="CS47" i="11"/>
  <c r="CK47" i="11"/>
  <c r="CC47" i="11"/>
  <c r="BU47" i="11"/>
  <c r="BM47" i="11"/>
  <c r="BE47" i="11"/>
  <c r="AW47" i="11"/>
  <c r="AO47" i="11"/>
  <c r="AG47" i="11"/>
  <c r="Y47" i="11"/>
  <c r="Q47" i="11"/>
  <c r="I47" i="11"/>
  <c r="CY47" i="11"/>
  <c r="CQ47" i="11"/>
  <c r="CI47" i="11"/>
  <c r="CA47" i="11"/>
  <c r="BS47" i="11"/>
  <c r="BK47" i="11"/>
  <c r="BC47" i="11"/>
  <c r="AU47" i="11"/>
  <c r="AM47" i="11"/>
  <c r="AE47" i="11"/>
  <c r="W47" i="11"/>
  <c r="O47" i="11"/>
  <c r="G47" i="11"/>
  <c r="CR47" i="11"/>
  <c r="CB47" i="11"/>
  <c r="BL47" i="11"/>
  <c r="AV47" i="11"/>
  <c r="AF47" i="11"/>
  <c r="P47" i="11"/>
  <c r="CP47" i="11"/>
  <c r="BZ47" i="11"/>
  <c r="BJ47" i="11"/>
  <c r="AT47" i="11"/>
  <c r="AD47" i="11"/>
  <c r="N47" i="11"/>
  <c r="CO47" i="11"/>
  <c r="BY47" i="11"/>
  <c r="BI47" i="11"/>
  <c r="AS47" i="11"/>
  <c r="AC47" i="11"/>
  <c r="M47" i="11"/>
  <c r="CN47" i="11"/>
  <c r="BX47" i="11"/>
  <c r="BH47" i="11"/>
  <c r="AR47" i="11"/>
  <c r="AB47" i="11"/>
  <c r="L47" i="11"/>
  <c r="AL47" i="11"/>
  <c r="BR47" i="11"/>
  <c r="CX47" i="11"/>
  <c r="N38" i="11"/>
  <c r="V38" i="11"/>
  <c r="AD38" i="11"/>
  <c r="AL38" i="11"/>
  <c r="AT38" i="11"/>
  <c r="BB38" i="11"/>
  <c r="BJ38" i="11"/>
  <c r="BR38" i="11"/>
  <c r="BZ38" i="11"/>
  <c r="CH38" i="11"/>
  <c r="CP38" i="11"/>
  <c r="CX38" i="11"/>
  <c r="L40" i="11"/>
  <c r="T40" i="11"/>
  <c r="AB40" i="11"/>
  <c r="AJ40" i="11"/>
  <c r="AR40" i="11"/>
  <c r="AZ40" i="11"/>
  <c r="BH40" i="11"/>
  <c r="BP40" i="11"/>
  <c r="BX40" i="11"/>
  <c r="CF40" i="11"/>
  <c r="CN40" i="11"/>
  <c r="CV40" i="11"/>
  <c r="G41" i="11"/>
  <c r="O41" i="11"/>
  <c r="X41" i="11"/>
  <c r="AH41" i="11"/>
  <c r="AV41" i="11"/>
  <c r="BG41" i="11"/>
  <c r="BU41" i="11"/>
  <c r="CI41" i="11"/>
  <c r="CT41" i="11"/>
  <c r="H47" i="11"/>
  <c r="AN47" i="11"/>
  <c r="BT47" i="11"/>
  <c r="CZ47" i="11"/>
  <c r="CV50" i="11"/>
  <c r="CN50" i="11"/>
  <c r="CF50" i="11"/>
  <c r="BX50" i="11"/>
  <c r="BP50" i="11"/>
  <c r="BH50" i="11"/>
  <c r="AZ50" i="11"/>
  <c r="AR50" i="11"/>
  <c r="AJ50" i="11"/>
  <c r="AB50" i="11"/>
  <c r="T50" i="11"/>
  <c r="L50" i="11"/>
  <c r="CU50" i="11"/>
  <c r="CM50" i="11"/>
  <c r="CE50" i="11"/>
  <c r="BW50" i="11"/>
  <c r="BO50" i="11"/>
  <c r="BG50" i="11"/>
  <c r="AY50" i="11"/>
  <c r="AQ50" i="11"/>
  <c r="AI50" i="11"/>
  <c r="AA50" i="11"/>
  <c r="S50" i="11"/>
  <c r="K50" i="11"/>
  <c r="DB50" i="11"/>
  <c r="CT50" i="11"/>
  <c r="CL50" i="11"/>
  <c r="CD50" i="11"/>
  <c r="BV50" i="11"/>
  <c r="BN50" i="11"/>
  <c r="BF50" i="11"/>
  <c r="AX50" i="11"/>
  <c r="AP50" i="11"/>
  <c r="AH50" i="11"/>
  <c r="Z50" i="11"/>
  <c r="R50" i="11"/>
  <c r="J50" i="11"/>
  <c r="CZ50" i="11"/>
  <c r="CR50" i="11"/>
  <c r="CJ50" i="11"/>
  <c r="CB50" i="11"/>
  <c r="BT50" i="11"/>
  <c r="BL50" i="11"/>
  <c r="BD50" i="11"/>
  <c r="AV50" i="11"/>
  <c r="AN50" i="11"/>
  <c r="AF50" i="11"/>
  <c r="X50" i="11"/>
  <c r="P50" i="11"/>
  <c r="H50" i="11"/>
  <c r="CP50" i="11"/>
  <c r="BZ50" i="11"/>
  <c r="BJ50" i="11"/>
  <c r="AT50" i="11"/>
  <c r="AD50" i="11"/>
  <c r="N50" i="11"/>
  <c r="CO50" i="11"/>
  <c r="BY50" i="11"/>
  <c r="BI50" i="11"/>
  <c r="AS50" i="11"/>
  <c r="AC50" i="11"/>
  <c r="M50" i="11"/>
  <c r="DA50" i="11"/>
  <c r="CK50" i="11"/>
  <c r="BU50" i="11"/>
  <c r="BE50" i="11"/>
  <c r="AO50" i="11"/>
  <c r="Y50" i="11"/>
  <c r="I50" i="11"/>
  <c r="CY50" i="11"/>
  <c r="CI50" i="11"/>
  <c r="BS50" i="11"/>
  <c r="BC50" i="11"/>
  <c r="AM50" i="11"/>
  <c r="W50" i="11"/>
  <c r="G50" i="11"/>
  <c r="AL50" i="11"/>
  <c r="BR50" i="11"/>
  <c r="CX50" i="11"/>
  <c r="G38" i="11"/>
  <c r="O38" i="11"/>
  <c r="W38" i="11"/>
  <c r="AE38" i="11"/>
  <c r="AM38" i="11"/>
  <c r="AU38" i="11"/>
  <c r="BC38" i="11"/>
  <c r="BK38" i="11"/>
  <c r="BS38" i="11"/>
  <c r="CA38" i="11"/>
  <c r="CI38" i="11"/>
  <c r="CQ38" i="11"/>
  <c r="CY38" i="11"/>
  <c r="M40" i="11"/>
  <c r="U40" i="11"/>
  <c r="AC40" i="11"/>
  <c r="AK40" i="11"/>
  <c r="AS40" i="11"/>
  <c r="BA40" i="11"/>
  <c r="BI40" i="11"/>
  <c r="BQ40" i="11"/>
  <c r="BY40" i="11"/>
  <c r="CG40" i="11"/>
  <c r="CO40" i="11"/>
  <c r="CW40" i="11"/>
  <c r="H41" i="11"/>
  <c r="P41" i="11"/>
  <c r="Y41" i="11"/>
  <c r="AI41" i="11"/>
  <c r="AW41" i="11"/>
  <c r="BK41" i="11"/>
  <c r="BV41" i="11"/>
  <c r="CJ41" i="11"/>
  <c r="CU41" i="11"/>
  <c r="T47" i="11"/>
  <c r="AZ47" i="11"/>
  <c r="CF47" i="11"/>
  <c r="O50" i="11"/>
  <c r="AU50" i="11"/>
  <c r="CA50" i="11"/>
  <c r="H38" i="11"/>
  <c r="P38" i="11"/>
  <c r="X38" i="11"/>
  <c r="AF38" i="11"/>
  <c r="AN38" i="11"/>
  <c r="AV38" i="11"/>
  <c r="BD38" i="11"/>
  <c r="BL38" i="11"/>
  <c r="BT38" i="11"/>
  <c r="CB38" i="11"/>
  <c r="CJ38" i="11"/>
  <c r="CR38" i="11"/>
  <c r="N40" i="11"/>
  <c r="V40" i="11"/>
  <c r="AD40" i="11"/>
  <c r="AL40" i="11"/>
  <c r="AT40" i="11"/>
  <c r="BB40" i="11"/>
  <c r="BJ40" i="11"/>
  <c r="BR40" i="11"/>
  <c r="BZ40" i="11"/>
  <c r="CH40" i="11"/>
  <c r="CP40" i="11"/>
  <c r="I41" i="11"/>
  <c r="Q41" i="11"/>
  <c r="Z41" i="11"/>
  <c r="AM41" i="11"/>
  <c r="AX41" i="11"/>
  <c r="BL41" i="11"/>
  <c r="BW41" i="11"/>
  <c r="CK41" i="11"/>
  <c r="CY41" i="11"/>
  <c r="U47" i="11"/>
  <c r="BA47" i="11"/>
  <c r="CG47" i="11"/>
  <c r="Q50" i="11"/>
  <c r="AW50" i="11"/>
  <c r="CC50" i="11"/>
  <c r="BY44" i="11"/>
  <c r="CG44" i="11"/>
  <c r="CO44" i="11"/>
  <c r="CW44" i="11"/>
  <c r="N44" i="11"/>
  <c r="V44" i="11"/>
  <c r="AD44" i="11"/>
  <c r="AL44" i="11"/>
  <c r="AT44" i="11"/>
  <c r="BB44" i="11"/>
  <c r="BJ44" i="11"/>
  <c r="BR44" i="11"/>
  <c r="BZ44" i="11"/>
  <c r="CH44" i="11"/>
  <c r="CP44" i="11"/>
  <c r="CX44" i="11"/>
  <c r="G44" i="11"/>
  <c r="O44" i="11"/>
  <c r="W44" i="11"/>
  <c r="AE44" i="11"/>
  <c r="AM44" i="11"/>
  <c r="AU44" i="11"/>
  <c r="BC44" i="11"/>
  <c r="BK44" i="11"/>
  <c r="BS44" i="11"/>
  <c r="CA44" i="11"/>
  <c r="CI44" i="11"/>
  <c r="CQ44" i="11"/>
  <c r="BV48" i="11"/>
  <c r="CD48" i="11"/>
  <c r="CL48" i="11"/>
  <c r="CT48" i="11"/>
  <c r="DB48" i="11"/>
  <c r="N52" i="11"/>
  <c r="V52" i="11"/>
  <c r="AD52" i="11"/>
  <c r="AL52" i="11"/>
  <c r="AT52" i="11"/>
  <c r="BB52" i="11"/>
  <c r="BJ52" i="11"/>
  <c r="BR52" i="11"/>
  <c r="BZ52" i="11"/>
  <c r="CH52" i="11"/>
  <c r="CP52" i="11"/>
  <c r="CX52" i="11"/>
  <c r="L48" i="11"/>
  <c r="T48" i="11"/>
  <c r="AB48" i="11"/>
  <c r="AJ48" i="11"/>
  <c r="AR48" i="11"/>
  <c r="AZ48" i="11"/>
  <c r="BH48" i="11"/>
  <c r="BP48" i="11"/>
  <c r="BX48" i="11"/>
  <c r="CF48" i="11"/>
  <c r="CN48" i="11"/>
  <c r="CV48" i="11"/>
  <c r="M51" i="11"/>
  <c r="U51" i="11"/>
  <c r="AC51" i="11"/>
  <c r="AK51" i="11"/>
  <c r="AS51" i="11"/>
  <c r="BA51" i="11"/>
  <c r="BI51" i="11"/>
  <c r="BQ51" i="11"/>
  <c r="BY51" i="11"/>
  <c r="CG51" i="11"/>
  <c r="CO51" i="11"/>
  <c r="CW51" i="11"/>
  <c r="H52" i="11"/>
  <c r="P52" i="11"/>
  <c r="X52" i="11"/>
  <c r="AF52" i="11"/>
  <c r="AN52" i="11"/>
  <c r="AV52" i="11"/>
  <c r="BD52" i="11"/>
  <c r="BL52" i="11"/>
  <c r="BT52" i="11"/>
  <c r="CB52" i="11"/>
  <c r="CJ52" i="11"/>
  <c r="CR52" i="11"/>
  <c r="CZ52" i="11"/>
  <c r="U48" i="11"/>
  <c r="AC48" i="11"/>
  <c r="AK48" i="11"/>
  <c r="AS48" i="11"/>
  <c r="BA48" i="11"/>
  <c r="BI48" i="11"/>
  <c r="BQ48" i="11"/>
  <c r="BY48" i="11"/>
  <c r="CG48" i="11"/>
  <c r="CO48" i="11"/>
  <c r="CW48" i="11"/>
  <c r="N51" i="11"/>
  <c r="V51" i="11"/>
  <c r="AD51" i="11"/>
  <c r="AL51" i="11"/>
  <c r="AT51" i="11"/>
  <c r="BB51" i="11"/>
  <c r="BJ51" i="11"/>
  <c r="BR51" i="11"/>
  <c r="BZ51" i="11"/>
  <c r="CH51" i="11"/>
  <c r="CP51" i="11"/>
  <c r="CX51" i="11"/>
  <c r="I52" i="11"/>
  <c r="Q52" i="11"/>
  <c r="Y52" i="11"/>
  <c r="AG52" i="11"/>
  <c r="AO52" i="11"/>
  <c r="AW52" i="11"/>
  <c r="BE52" i="11"/>
  <c r="BM52" i="11"/>
  <c r="BU52" i="11"/>
  <c r="CC52" i="11"/>
  <c r="CK52" i="11"/>
  <c r="CS52" i="11"/>
  <c r="DA52" i="11"/>
  <c r="N48" i="11"/>
  <c r="V48" i="11"/>
  <c r="AD48" i="11"/>
  <c r="AL48" i="11"/>
  <c r="AT48" i="11"/>
  <c r="BB48" i="11"/>
  <c r="BJ48" i="11"/>
  <c r="BR48" i="11"/>
  <c r="BZ48" i="11"/>
  <c r="CH48" i="11"/>
  <c r="CP48" i="11"/>
  <c r="G51" i="11"/>
  <c r="O51" i="11"/>
  <c r="W51" i="11"/>
  <c r="AE51" i="11"/>
  <c r="AM51" i="11"/>
  <c r="AU51" i="11"/>
  <c r="BC51" i="11"/>
  <c r="BK51" i="11"/>
  <c r="BS51" i="11"/>
  <c r="CA51" i="11"/>
  <c r="CI51" i="11"/>
  <c r="CQ51" i="11"/>
  <c r="J52" i="11"/>
  <c r="R52" i="11"/>
  <c r="Z52" i="11"/>
  <c r="AH52" i="11"/>
  <c r="AP52" i="11"/>
  <c r="AX52" i="11"/>
  <c r="BF52" i="11"/>
  <c r="BN52" i="11"/>
  <c r="BV52" i="11"/>
  <c r="CD52" i="11"/>
  <c r="CL52" i="11"/>
  <c r="CT52" i="11"/>
  <c r="BU88" i="10"/>
  <c r="CK90" i="10"/>
  <c r="DY98" i="10"/>
  <c r="CA88" i="10"/>
  <c r="AR89" i="10"/>
  <c r="DD89" i="10"/>
  <c r="CS90" i="10"/>
  <c r="CU90" i="10"/>
  <c r="CY88" i="10"/>
  <c r="DQ90" i="10"/>
  <c r="AG90" i="10"/>
  <c r="AO86" i="10"/>
  <c r="AW86" i="10"/>
  <c r="BE86" i="10"/>
  <c r="BM86" i="10"/>
  <c r="BU86" i="10"/>
  <c r="CC86" i="10"/>
  <c r="CK86" i="10"/>
  <c r="CS86" i="10"/>
  <c r="DA86" i="10"/>
  <c r="DI86" i="10"/>
  <c r="DQ86" i="10"/>
  <c r="DY86" i="10"/>
  <c r="AO88" i="10"/>
  <c r="DA88" i="10"/>
  <c r="BR89" i="10"/>
  <c r="AI90" i="10"/>
  <c r="EA90" i="10"/>
  <c r="BG96" i="10"/>
  <c r="DI105" i="10"/>
  <c r="CQ88" i="10"/>
  <c r="BP89" i="10"/>
  <c r="CC104" i="10"/>
  <c r="AH86" i="10"/>
  <c r="AP86" i="10"/>
  <c r="AX86" i="10"/>
  <c r="BF86" i="10"/>
  <c r="BN86" i="10"/>
  <c r="BV86" i="10"/>
  <c r="CD86" i="10"/>
  <c r="CL86" i="10"/>
  <c r="CT86" i="10"/>
  <c r="DB86" i="10"/>
  <c r="DJ86" i="10"/>
  <c r="DR86" i="10"/>
  <c r="DZ86" i="10"/>
  <c r="AU88" i="10"/>
  <c r="DG88" i="10"/>
  <c r="BX89" i="10"/>
  <c r="BE90" i="10"/>
  <c r="AY92" i="10"/>
  <c r="DC96" i="10"/>
  <c r="DV106" i="10"/>
  <c r="EB89" i="10"/>
  <c r="AI86" i="10"/>
  <c r="AQ86" i="10"/>
  <c r="AY86" i="10"/>
  <c r="BG86" i="10"/>
  <c r="BO86" i="10"/>
  <c r="BW86" i="10"/>
  <c r="CE86" i="10"/>
  <c r="CM86" i="10"/>
  <c r="CU86" i="10"/>
  <c r="DC86" i="10"/>
  <c r="DK86" i="10"/>
  <c r="DS86" i="10"/>
  <c r="EA86" i="10"/>
  <c r="BK88" i="10"/>
  <c r="DW88" i="10"/>
  <c r="CN89" i="10"/>
  <c r="BM90" i="10"/>
  <c r="BI92" i="10"/>
  <c r="AU98" i="10"/>
  <c r="CG108" i="10"/>
  <c r="AM88" i="10"/>
  <c r="AJ86" i="10"/>
  <c r="AR86" i="10"/>
  <c r="AZ86" i="10"/>
  <c r="BH86" i="10"/>
  <c r="BP86" i="10"/>
  <c r="BX86" i="10"/>
  <c r="CF86" i="10"/>
  <c r="CN86" i="10"/>
  <c r="CV86" i="10"/>
  <c r="DD86" i="10"/>
  <c r="DL86" i="10"/>
  <c r="DT86" i="10"/>
  <c r="EB86" i="10"/>
  <c r="BS88" i="10"/>
  <c r="AJ89" i="10"/>
  <c r="CV89" i="10"/>
  <c r="BO90" i="10"/>
  <c r="CE92" i="10"/>
  <c r="CQ98" i="10"/>
  <c r="AI113" i="10"/>
  <c r="DX91" i="10"/>
  <c r="CE94" i="10"/>
  <c r="AO90" i="10"/>
  <c r="BU90" i="10"/>
  <c r="DA90" i="10"/>
  <c r="AL91" i="10"/>
  <c r="BR91" i="10"/>
  <c r="CX91" i="10"/>
  <c r="AI92" i="10"/>
  <c r="BO92" i="10"/>
  <c r="CU92" i="10"/>
  <c r="EA92" i="10"/>
  <c r="CS94" i="10"/>
  <c r="BN96" i="10"/>
  <c r="AW98" i="10"/>
  <c r="AK99" i="10"/>
  <c r="DT99" i="10"/>
  <c r="DC100" i="10"/>
  <c r="CE102" i="10"/>
  <c r="CN104" i="10"/>
  <c r="AQ107" i="10"/>
  <c r="CZ114" i="10"/>
  <c r="CR91" i="10"/>
  <c r="BX102" i="10"/>
  <c r="AW88" i="10"/>
  <c r="CC88" i="10"/>
  <c r="DI88" i="10"/>
  <c r="AT89" i="10"/>
  <c r="BZ89" i="10"/>
  <c r="DF89" i="10"/>
  <c r="AQ90" i="10"/>
  <c r="BW90" i="10"/>
  <c r="DC90" i="10"/>
  <c r="AN91" i="10"/>
  <c r="BT91" i="10"/>
  <c r="CZ91" i="10"/>
  <c r="AK92" i="10"/>
  <c r="BQ92" i="10"/>
  <c r="CW92" i="10"/>
  <c r="AI94" i="10"/>
  <c r="CU94" i="10"/>
  <c r="CD96" i="10"/>
  <c r="BM98" i="10"/>
  <c r="BA99" i="10"/>
  <c r="AO100" i="10"/>
  <c r="DS100" i="10"/>
  <c r="CU102" i="10"/>
  <c r="EB104" i="10"/>
  <c r="CO107" i="10"/>
  <c r="DM99" i="10"/>
  <c r="BC88" i="10"/>
  <c r="CI88" i="10"/>
  <c r="DO88" i="10"/>
  <c r="AZ89" i="10"/>
  <c r="CF89" i="10"/>
  <c r="DL89" i="10"/>
  <c r="AW90" i="10"/>
  <c r="CC90" i="10"/>
  <c r="DI90" i="10"/>
  <c r="AT91" i="10"/>
  <c r="BZ91" i="10"/>
  <c r="DF91" i="10"/>
  <c r="AQ92" i="10"/>
  <c r="BW92" i="10"/>
  <c r="DC92" i="10"/>
  <c r="AW94" i="10"/>
  <c r="DI94" i="10"/>
  <c r="CF96" i="10"/>
  <c r="BT98" i="10"/>
  <c r="BH99" i="10"/>
  <c r="AQ100" i="10"/>
  <c r="DZ100" i="10"/>
  <c r="CW102" i="10"/>
  <c r="AW105" i="10"/>
  <c r="DG107" i="10"/>
  <c r="BL91" i="10"/>
  <c r="BE88" i="10"/>
  <c r="CK88" i="10"/>
  <c r="DQ88" i="10"/>
  <c r="BB89" i="10"/>
  <c r="CH89" i="10"/>
  <c r="DN89" i="10"/>
  <c r="AY90" i="10"/>
  <c r="CE90" i="10"/>
  <c r="DK90" i="10"/>
  <c r="AV91" i="10"/>
  <c r="CB91" i="10"/>
  <c r="DH91" i="10"/>
  <c r="AS92" i="10"/>
  <c r="BY92" i="10"/>
  <c r="DE92" i="10"/>
  <c r="AY94" i="10"/>
  <c r="DK94" i="10"/>
  <c r="CV96" i="10"/>
  <c r="CJ98" i="10"/>
  <c r="BX99" i="10"/>
  <c r="BG100" i="10"/>
  <c r="AI102" i="10"/>
  <c r="DM102" i="10"/>
  <c r="CS105" i="10"/>
  <c r="BO108" i="10"/>
  <c r="BB91" i="10"/>
  <c r="CH91" i="10"/>
  <c r="DY94" i="10"/>
  <c r="AK102" i="10"/>
  <c r="DT102" i="10"/>
  <c r="AG88" i="10"/>
  <c r="BM88" i="10"/>
  <c r="CS88" i="10"/>
  <c r="DY88" i="10"/>
  <c r="BJ89" i="10"/>
  <c r="CP89" i="10"/>
  <c r="DV89" i="10"/>
  <c r="BG90" i="10"/>
  <c r="CM90" i="10"/>
  <c r="DS90" i="10"/>
  <c r="BD91" i="10"/>
  <c r="CJ91" i="10"/>
  <c r="DP91" i="10"/>
  <c r="BA92" i="10"/>
  <c r="CG92" i="10"/>
  <c r="DM92" i="10"/>
  <c r="BO94" i="10"/>
  <c r="AJ96" i="10"/>
  <c r="DS96" i="10"/>
  <c r="DG98" i="10"/>
  <c r="CP99" i="10"/>
  <c r="CD100" i="10"/>
  <c r="BA102" i="10"/>
  <c r="AS104" i="10"/>
  <c r="BJ106" i="10"/>
  <c r="DN91" i="10"/>
  <c r="BZ99" i="10"/>
  <c r="DY90" i="10"/>
  <c r="BJ91" i="10"/>
  <c r="CP91" i="10"/>
  <c r="DV91" i="10"/>
  <c r="BG92" i="10"/>
  <c r="CM92" i="10"/>
  <c r="DS92" i="10"/>
  <c r="AQ96" i="10"/>
  <c r="DZ96" i="10"/>
  <c r="DI98" i="10"/>
  <c r="CW99" i="10"/>
  <c r="CK100" i="10"/>
  <c r="BB104" i="10"/>
  <c r="BZ106" i="10"/>
  <c r="CO112" i="10"/>
  <c r="CL87" i="10"/>
  <c r="AH87" i="10"/>
  <c r="CT87" i="10"/>
  <c r="AP87" i="10"/>
  <c r="DB87" i="10"/>
  <c r="AX87" i="10"/>
  <c r="DJ87" i="10"/>
  <c r="BN87" i="10"/>
  <c r="DZ87" i="10"/>
  <c r="BV87" i="10"/>
  <c r="AG93" i="10"/>
  <c r="AN93" i="10"/>
  <c r="AV93" i="10"/>
  <c r="BD93" i="10"/>
  <c r="BP93" i="10"/>
  <c r="CF93" i="10"/>
  <c r="CV93" i="10"/>
  <c r="DL93" i="10"/>
  <c r="EB93" i="10"/>
  <c r="BA95" i="10"/>
  <c r="BS95" i="10"/>
  <c r="CP95" i="10"/>
  <c r="DM95" i="10"/>
  <c r="AU101" i="10"/>
  <c r="BR101" i="10"/>
  <c r="CJ101" i="10"/>
  <c r="DG101" i="10"/>
  <c r="AO103" i="10"/>
  <c r="BL103" i="10"/>
  <c r="CD103" i="10"/>
  <c r="DC103" i="10"/>
  <c r="BK109" i="10"/>
  <c r="DW94" i="10"/>
  <c r="DO94" i="10"/>
  <c r="DG94" i="10"/>
  <c r="CY94" i="10"/>
  <c r="CQ94" i="10"/>
  <c r="CI94" i="10"/>
  <c r="CA94" i="10"/>
  <c r="BS94" i="10"/>
  <c r="BK94" i="10"/>
  <c r="BC94" i="10"/>
  <c r="AU94" i="10"/>
  <c r="AM94" i="10"/>
  <c r="DV94" i="10"/>
  <c r="DN94" i="10"/>
  <c r="DF94" i="10"/>
  <c r="CX94" i="10"/>
  <c r="CP94" i="10"/>
  <c r="CH94" i="10"/>
  <c r="BZ94" i="10"/>
  <c r="BR94" i="10"/>
  <c r="BJ94" i="10"/>
  <c r="BB94" i="10"/>
  <c r="AT94" i="10"/>
  <c r="AL94" i="10"/>
  <c r="DU94" i="10"/>
  <c r="DM94" i="10"/>
  <c r="DE94" i="10"/>
  <c r="CW94" i="10"/>
  <c r="CO94" i="10"/>
  <c r="CG94" i="10"/>
  <c r="BY94" i="10"/>
  <c r="BQ94" i="10"/>
  <c r="BI94" i="10"/>
  <c r="BA94" i="10"/>
  <c r="AS94" i="10"/>
  <c r="AK94" i="10"/>
  <c r="EB94" i="10"/>
  <c r="DT94" i="10"/>
  <c r="DL94" i="10"/>
  <c r="DD94" i="10"/>
  <c r="CV94" i="10"/>
  <c r="CN94" i="10"/>
  <c r="CF94" i="10"/>
  <c r="BX94" i="10"/>
  <c r="BP94" i="10"/>
  <c r="BH94" i="10"/>
  <c r="AZ94" i="10"/>
  <c r="AR94" i="10"/>
  <c r="AJ94" i="10"/>
  <c r="EA94" i="10"/>
  <c r="DZ102" i="10"/>
  <c r="DR102" i="10"/>
  <c r="DJ102" i="10"/>
  <c r="DB102" i="10"/>
  <c r="CT102" i="10"/>
  <c r="CL102" i="10"/>
  <c r="CD102" i="10"/>
  <c r="BV102" i="10"/>
  <c r="BN102" i="10"/>
  <c r="BF102" i="10"/>
  <c r="AX102" i="10"/>
  <c r="AP102" i="10"/>
  <c r="AH102" i="10"/>
  <c r="DY102" i="10"/>
  <c r="DQ102" i="10"/>
  <c r="DI102" i="10"/>
  <c r="DA102" i="10"/>
  <c r="CS102" i="10"/>
  <c r="CK102" i="10"/>
  <c r="CC102" i="10"/>
  <c r="BU102" i="10"/>
  <c r="BM102" i="10"/>
  <c r="BE102" i="10"/>
  <c r="AW102" i="10"/>
  <c r="AO102" i="10"/>
  <c r="DX102" i="10"/>
  <c r="DP102" i="10"/>
  <c r="DH102" i="10"/>
  <c r="CZ102" i="10"/>
  <c r="CR102" i="10"/>
  <c r="CJ102" i="10"/>
  <c r="CB102" i="10"/>
  <c r="BT102" i="10"/>
  <c r="BL102" i="10"/>
  <c r="BD102" i="10"/>
  <c r="AV102" i="10"/>
  <c r="AN102" i="10"/>
  <c r="DW102" i="10"/>
  <c r="DO102" i="10"/>
  <c r="DG102" i="10"/>
  <c r="CY102" i="10"/>
  <c r="CQ102" i="10"/>
  <c r="CI102" i="10"/>
  <c r="CA102" i="10"/>
  <c r="BS102" i="10"/>
  <c r="BK102" i="10"/>
  <c r="BC102" i="10"/>
  <c r="AU102" i="10"/>
  <c r="AM102" i="10"/>
  <c r="DV102" i="10"/>
  <c r="DN102" i="10"/>
  <c r="DF102" i="10"/>
  <c r="CX102" i="10"/>
  <c r="CP102" i="10"/>
  <c r="CH102" i="10"/>
  <c r="BZ102" i="10"/>
  <c r="BR102" i="10"/>
  <c r="BJ102" i="10"/>
  <c r="BB102" i="10"/>
  <c r="AT102" i="10"/>
  <c r="AL102" i="10"/>
  <c r="DY110" i="10"/>
  <c r="DQ110" i="10"/>
  <c r="DI110" i="10"/>
  <c r="DA110" i="10"/>
  <c r="CS110" i="10"/>
  <c r="CK110" i="10"/>
  <c r="CC110" i="10"/>
  <c r="BU110" i="10"/>
  <c r="BM110" i="10"/>
  <c r="BE110" i="10"/>
  <c r="AW110" i="10"/>
  <c r="AO110" i="10"/>
  <c r="DX110" i="10"/>
  <c r="DP110" i="10"/>
  <c r="DH110" i="10"/>
  <c r="CZ110" i="10"/>
  <c r="CR110" i="10"/>
  <c r="CJ110" i="10"/>
  <c r="CB110" i="10"/>
  <c r="BT110" i="10"/>
  <c r="BL110" i="10"/>
  <c r="BD110" i="10"/>
  <c r="AV110" i="10"/>
  <c r="AN110" i="10"/>
  <c r="DW110" i="10"/>
  <c r="DO110" i="10"/>
  <c r="DG110" i="10"/>
  <c r="CY110" i="10"/>
  <c r="CQ110" i="10"/>
  <c r="CI110" i="10"/>
  <c r="CA110" i="10"/>
  <c r="BS110" i="10"/>
  <c r="BK110" i="10"/>
  <c r="BC110" i="10"/>
  <c r="AU110" i="10"/>
  <c r="AM110" i="10"/>
  <c r="DV110" i="10"/>
  <c r="DN110" i="10"/>
  <c r="DF110" i="10"/>
  <c r="CX110" i="10"/>
  <c r="CP110" i="10"/>
  <c r="CH110" i="10"/>
  <c r="BZ110" i="10"/>
  <c r="BR110" i="10"/>
  <c r="BJ110" i="10"/>
  <c r="BB110" i="10"/>
  <c r="AT110" i="10"/>
  <c r="AL110" i="10"/>
  <c r="DU110" i="10"/>
  <c r="DM110" i="10"/>
  <c r="DE110" i="10"/>
  <c r="CW110" i="10"/>
  <c r="CO110" i="10"/>
  <c r="CG110" i="10"/>
  <c r="BY110" i="10"/>
  <c r="BQ110" i="10"/>
  <c r="BI110" i="10"/>
  <c r="BA110" i="10"/>
  <c r="AS110" i="10"/>
  <c r="AK110" i="10"/>
  <c r="EB110" i="10"/>
  <c r="DJ110" i="10"/>
  <c r="CM110" i="10"/>
  <c r="BP110" i="10"/>
  <c r="AX110" i="10"/>
  <c r="EA110" i="10"/>
  <c r="DD110" i="10"/>
  <c r="CL110" i="10"/>
  <c r="BO110" i="10"/>
  <c r="AR110" i="10"/>
  <c r="DT110" i="10"/>
  <c r="DB110" i="10"/>
  <c r="CE110" i="10"/>
  <c r="BH110" i="10"/>
  <c r="AP110" i="10"/>
  <c r="DR110" i="10"/>
  <c r="CU110" i="10"/>
  <c r="BX110" i="10"/>
  <c r="BF110" i="10"/>
  <c r="AI110" i="10"/>
  <c r="DK110" i="10"/>
  <c r="BV110" i="10"/>
  <c r="DC110" i="10"/>
  <c r="BN110" i="10"/>
  <c r="CV110" i="10"/>
  <c r="BG110" i="10"/>
  <c r="CT110" i="10"/>
  <c r="AZ110" i="10"/>
  <c r="CN110" i="10"/>
  <c r="AY110" i="10"/>
  <c r="DS110" i="10"/>
  <c r="CD110" i="10"/>
  <c r="AJ110" i="10"/>
  <c r="DY118" i="10"/>
  <c r="DQ118" i="10"/>
  <c r="DI118" i="10"/>
  <c r="DA118" i="10"/>
  <c r="DX118" i="10"/>
  <c r="DW118" i="10"/>
  <c r="DO118" i="10"/>
  <c r="DG118" i="10"/>
  <c r="DU118" i="10"/>
  <c r="EA118" i="10"/>
  <c r="DM118" i="10"/>
  <c r="DC118" i="10"/>
  <c r="CT118" i="10"/>
  <c r="CL118" i="10"/>
  <c r="CD118" i="10"/>
  <c r="BV118" i="10"/>
  <c r="BN118" i="10"/>
  <c r="BF118" i="10"/>
  <c r="AX118" i="10"/>
  <c r="AP118" i="10"/>
  <c r="AH118" i="10"/>
  <c r="DZ118" i="10"/>
  <c r="DL118" i="10"/>
  <c r="DB118" i="10"/>
  <c r="CS118" i="10"/>
  <c r="CK118" i="10"/>
  <c r="CC118" i="10"/>
  <c r="BU118" i="10"/>
  <c r="BM118" i="10"/>
  <c r="BE118" i="10"/>
  <c r="AW118" i="10"/>
  <c r="AO118" i="10"/>
  <c r="DV118" i="10"/>
  <c r="DK118" i="10"/>
  <c r="CZ118" i="10"/>
  <c r="CR118" i="10"/>
  <c r="CJ118" i="10"/>
  <c r="CB118" i="10"/>
  <c r="BT118" i="10"/>
  <c r="BL118" i="10"/>
  <c r="BD118" i="10"/>
  <c r="AV118" i="10"/>
  <c r="AN118" i="10"/>
  <c r="DT118" i="10"/>
  <c r="DJ118" i="10"/>
  <c r="CY118" i="10"/>
  <c r="CQ118" i="10"/>
  <c r="CI118" i="10"/>
  <c r="CA118" i="10"/>
  <c r="BS118" i="10"/>
  <c r="BK118" i="10"/>
  <c r="BC118" i="10"/>
  <c r="AU118" i="10"/>
  <c r="AM118" i="10"/>
  <c r="DS118" i="10"/>
  <c r="DH118" i="10"/>
  <c r="CX118" i="10"/>
  <c r="CP118" i="10"/>
  <c r="CH118" i="10"/>
  <c r="BZ118" i="10"/>
  <c r="BR118" i="10"/>
  <c r="BJ118" i="10"/>
  <c r="BB118" i="10"/>
  <c r="AT118" i="10"/>
  <c r="AL118" i="10"/>
  <c r="DR118" i="10"/>
  <c r="CU118" i="10"/>
  <c r="BX118" i="10"/>
  <c r="BA118" i="10"/>
  <c r="AI118" i="10"/>
  <c r="DP118" i="10"/>
  <c r="CO118" i="10"/>
  <c r="BW118" i="10"/>
  <c r="AZ118" i="10"/>
  <c r="DN118" i="10"/>
  <c r="CN118" i="10"/>
  <c r="BQ118" i="10"/>
  <c r="AY118" i="10"/>
  <c r="DF118" i="10"/>
  <c r="CM118" i="10"/>
  <c r="BP118" i="10"/>
  <c r="AS118" i="10"/>
  <c r="DE118" i="10"/>
  <c r="CG118" i="10"/>
  <c r="BO118" i="10"/>
  <c r="AR118" i="10"/>
  <c r="CE118" i="10"/>
  <c r="BY118" i="10"/>
  <c r="EB118" i="10"/>
  <c r="BH118" i="10"/>
  <c r="CW118" i="10"/>
  <c r="AQ118" i="10"/>
  <c r="AJ118" i="10"/>
  <c r="DD118" i="10"/>
  <c r="CV118" i="10"/>
  <c r="CF118" i="10"/>
  <c r="BG118" i="10"/>
  <c r="DX126" i="10"/>
  <c r="DP126" i="10"/>
  <c r="DH126" i="10"/>
  <c r="CZ126" i="10"/>
  <c r="CR126" i="10"/>
  <c r="CJ126" i="10"/>
  <c r="CB126" i="10"/>
  <c r="BT126" i="10"/>
  <c r="BL126" i="10"/>
  <c r="BD126" i="10"/>
  <c r="DT126" i="10"/>
  <c r="DK126" i="10"/>
  <c r="DB126" i="10"/>
  <c r="CS126" i="10"/>
  <c r="CI126" i="10"/>
  <c r="BZ126" i="10"/>
  <c r="BQ126" i="10"/>
  <c r="BH126" i="10"/>
  <c r="AY126" i="10"/>
  <c r="AQ126" i="10"/>
  <c r="AI126" i="10"/>
  <c r="EB126" i="10"/>
  <c r="DS126" i="10"/>
  <c r="DJ126" i="10"/>
  <c r="DA126" i="10"/>
  <c r="CQ126" i="10"/>
  <c r="CH126" i="10"/>
  <c r="BY126" i="10"/>
  <c r="BP126" i="10"/>
  <c r="BG126" i="10"/>
  <c r="AX126" i="10"/>
  <c r="AP126" i="10"/>
  <c r="AH126" i="10"/>
  <c r="EA126" i="10"/>
  <c r="DR126" i="10"/>
  <c r="DI126" i="10"/>
  <c r="CY126" i="10"/>
  <c r="CP126" i="10"/>
  <c r="CG126" i="10"/>
  <c r="BX126" i="10"/>
  <c r="BO126" i="10"/>
  <c r="BF126" i="10"/>
  <c r="AW126" i="10"/>
  <c r="AO126" i="10"/>
  <c r="DZ126" i="10"/>
  <c r="DQ126" i="10"/>
  <c r="DG126" i="10"/>
  <c r="CX126" i="10"/>
  <c r="CO126" i="10"/>
  <c r="CF126" i="10"/>
  <c r="BW126" i="10"/>
  <c r="BN126" i="10"/>
  <c r="BE126" i="10"/>
  <c r="AV126" i="10"/>
  <c r="AN126" i="10"/>
  <c r="DY126" i="10"/>
  <c r="DO126" i="10"/>
  <c r="DF126" i="10"/>
  <c r="CW126" i="10"/>
  <c r="CN126" i="10"/>
  <c r="CE126" i="10"/>
  <c r="BV126" i="10"/>
  <c r="BM126" i="10"/>
  <c r="BC126" i="10"/>
  <c r="AU126" i="10"/>
  <c r="AM126" i="10"/>
  <c r="DV126" i="10"/>
  <c r="DM126" i="10"/>
  <c r="DD126" i="10"/>
  <c r="CU126" i="10"/>
  <c r="CL126" i="10"/>
  <c r="CC126" i="10"/>
  <c r="BS126" i="10"/>
  <c r="BJ126" i="10"/>
  <c r="BA126" i="10"/>
  <c r="AS126" i="10"/>
  <c r="AK126" i="10"/>
  <c r="DN126" i="10"/>
  <c r="CD126" i="10"/>
  <c r="AT126" i="10"/>
  <c r="DL126" i="10"/>
  <c r="CA126" i="10"/>
  <c r="AR126" i="10"/>
  <c r="DE126" i="10"/>
  <c r="BU126" i="10"/>
  <c r="AL126" i="10"/>
  <c r="DC126" i="10"/>
  <c r="BR126" i="10"/>
  <c r="AJ126" i="10"/>
  <c r="CV126" i="10"/>
  <c r="BK126" i="10"/>
  <c r="CT126" i="10"/>
  <c r="BI126" i="10"/>
  <c r="DW126" i="10"/>
  <c r="DU126" i="10"/>
  <c r="CM126" i="10"/>
  <c r="BB126" i="10"/>
  <c r="AZ126" i="10"/>
  <c r="AG94" i="10"/>
  <c r="AG102" i="10"/>
  <c r="AG110" i="10"/>
  <c r="AG118" i="10"/>
  <c r="AG126" i="10"/>
  <c r="AG89" i="10"/>
  <c r="AI87" i="10"/>
  <c r="AQ87" i="10"/>
  <c r="AY87" i="10"/>
  <c r="BG87" i="10"/>
  <c r="BO87" i="10"/>
  <c r="BW87" i="10"/>
  <c r="CE87" i="10"/>
  <c r="CM87" i="10"/>
  <c r="CU87" i="10"/>
  <c r="DC87" i="10"/>
  <c r="DK87" i="10"/>
  <c r="DS87" i="10"/>
  <c r="EA87" i="10"/>
  <c r="AN88" i="10"/>
  <c r="AV88" i="10"/>
  <c r="BD88" i="10"/>
  <c r="BL88" i="10"/>
  <c r="BT88" i="10"/>
  <c r="CB88" i="10"/>
  <c r="CJ88" i="10"/>
  <c r="CR88" i="10"/>
  <c r="CZ88" i="10"/>
  <c r="DH88" i="10"/>
  <c r="DP88" i="10"/>
  <c r="DX88" i="10"/>
  <c r="AK89" i="10"/>
  <c r="AS89" i="10"/>
  <c r="BA89" i="10"/>
  <c r="BI89" i="10"/>
  <c r="BQ89" i="10"/>
  <c r="BY89" i="10"/>
  <c r="CG89" i="10"/>
  <c r="CO89" i="10"/>
  <c r="CW89" i="10"/>
  <c r="DE89" i="10"/>
  <c r="DM89" i="10"/>
  <c r="DU89" i="10"/>
  <c r="AH90" i="10"/>
  <c r="AP90" i="10"/>
  <c r="AX90" i="10"/>
  <c r="BF90" i="10"/>
  <c r="BN90" i="10"/>
  <c r="BV90" i="10"/>
  <c r="CD90" i="10"/>
  <c r="CL90" i="10"/>
  <c r="CT90" i="10"/>
  <c r="DB90" i="10"/>
  <c r="DJ90" i="10"/>
  <c r="DR90" i="10"/>
  <c r="DZ90" i="10"/>
  <c r="AM91" i="10"/>
  <c r="AU91" i="10"/>
  <c r="BC91" i="10"/>
  <c r="BK91" i="10"/>
  <c r="BS91" i="10"/>
  <c r="CA91" i="10"/>
  <c r="CI91" i="10"/>
  <c r="CQ91" i="10"/>
  <c r="CY91" i="10"/>
  <c r="DG91" i="10"/>
  <c r="DO91" i="10"/>
  <c r="DW91" i="10"/>
  <c r="AJ92" i="10"/>
  <c r="AR92" i="10"/>
  <c r="AZ92" i="10"/>
  <c r="BH92" i="10"/>
  <c r="BP92" i="10"/>
  <c r="BX92" i="10"/>
  <c r="CF92" i="10"/>
  <c r="CN92" i="10"/>
  <c r="CV92" i="10"/>
  <c r="DD92" i="10"/>
  <c r="DL92" i="10"/>
  <c r="DT92" i="10"/>
  <c r="EB92" i="10"/>
  <c r="AO93" i="10"/>
  <c r="AW93" i="10"/>
  <c r="BE93" i="10"/>
  <c r="BQ93" i="10"/>
  <c r="CG93" i="10"/>
  <c r="CW93" i="10"/>
  <c r="DM93" i="10"/>
  <c r="AH94" i="10"/>
  <c r="AX94" i="10"/>
  <c r="BN94" i="10"/>
  <c r="CD94" i="10"/>
  <c r="CT94" i="10"/>
  <c r="DJ94" i="10"/>
  <c r="DZ94" i="10"/>
  <c r="BB95" i="10"/>
  <c r="BY95" i="10"/>
  <c r="CQ95" i="10"/>
  <c r="DN95" i="10"/>
  <c r="AP96" i="10"/>
  <c r="BH96" i="10"/>
  <c r="CE96" i="10"/>
  <c r="DB96" i="10"/>
  <c r="AV98" i="10"/>
  <c r="BS98" i="10"/>
  <c r="CK98" i="10"/>
  <c r="DH98" i="10"/>
  <c r="AJ99" i="10"/>
  <c r="BB99" i="10"/>
  <c r="BY99" i="10"/>
  <c r="CV99" i="10"/>
  <c r="DN99" i="10"/>
  <c r="AP100" i="10"/>
  <c r="BM100" i="10"/>
  <c r="CE100" i="10"/>
  <c r="DB100" i="10"/>
  <c r="DY100" i="10"/>
  <c r="AV101" i="10"/>
  <c r="BS101" i="10"/>
  <c r="CP101" i="10"/>
  <c r="DH101" i="10"/>
  <c r="AJ102" i="10"/>
  <c r="BG102" i="10"/>
  <c r="BY102" i="10"/>
  <c r="CV102" i="10"/>
  <c r="DS102" i="10"/>
  <c r="AP103" i="10"/>
  <c r="BM103" i="10"/>
  <c r="CJ103" i="10"/>
  <c r="DE103" i="10"/>
  <c r="AU104" i="10"/>
  <c r="AK105" i="10"/>
  <c r="CW105" i="10"/>
  <c r="BN106" i="10"/>
  <c r="DZ106" i="10"/>
  <c r="CS107" i="10"/>
  <c r="BT108" i="10"/>
  <c r="DZ110" i="10"/>
  <c r="EB109" i="10"/>
  <c r="DT109" i="10"/>
  <c r="DL109" i="10"/>
  <c r="DD109" i="10"/>
  <c r="CV109" i="10"/>
  <c r="CN109" i="10"/>
  <c r="CF109" i="10"/>
  <c r="BX109" i="10"/>
  <c r="BP109" i="10"/>
  <c r="BH109" i="10"/>
  <c r="AZ109" i="10"/>
  <c r="AR109" i="10"/>
  <c r="AJ109" i="10"/>
  <c r="EA109" i="10"/>
  <c r="DS109" i="10"/>
  <c r="DK109" i="10"/>
  <c r="DC109" i="10"/>
  <c r="CU109" i="10"/>
  <c r="CM109" i="10"/>
  <c r="CE109" i="10"/>
  <c r="BW109" i="10"/>
  <c r="BO109" i="10"/>
  <c r="BG109" i="10"/>
  <c r="AY109" i="10"/>
  <c r="AQ109" i="10"/>
  <c r="AI109" i="10"/>
  <c r="DZ109" i="10"/>
  <c r="DR109" i="10"/>
  <c r="DJ109" i="10"/>
  <c r="DB109" i="10"/>
  <c r="CT109" i="10"/>
  <c r="CL109" i="10"/>
  <c r="CD109" i="10"/>
  <c r="BV109" i="10"/>
  <c r="BN109" i="10"/>
  <c r="BF109" i="10"/>
  <c r="AX109" i="10"/>
  <c r="AP109" i="10"/>
  <c r="AH109" i="10"/>
  <c r="DY109" i="10"/>
  <c r="DQ109" i="10"/>
  <c r="DX109" i="10"/>
  <c r="DP109" i="10"/>
  <c r="DH109" i="10"/>
  <c r="CZ109" i="10"/>
  <c r="CR109" i="10"/>
  <c r="CJ109" i="10"/>
  <c r="CB109" i="10"/>
  <c r="BT109" i="10"/>
  <c r="BL109" i="10"/>
  <c r="BD109" i="10"/>
  <c r="AV109" i="10"/>
  <c r="AN109" i="10"/>
  <c r="DV109" i="10"/>
  <c r="DE109" i="10"/>
  <c r="CO109" i="10"/>
  <c r="BY109" i="10"/>
  <c r="BI109" i="10"/>
  <c r="AS109" i="10"/>
  <c r="DU109" i="10"/>
  <c r="DA109" i="10"/>
  <c r="CK109" i="10"/>
  <c r="BU109" i="10"/>
  <c r="BE109" i="10"/>
  <c r="AO109" i="10"/>
  <c r="DN109" i="10"/>
  <c r="CX109" i="10"/>
  <c r="CH109" i="10"/>
  <c r="BR109" i="10"/>
  <c r="BB109" i="10"/>
  <c r="AL109" i="10"/>
  <c r="DI109" i="10"/>
  <c r="CS109" i="10"/>
  <c r="CC109" i="10"/>
  <c r="BM109" i="10"/>
  <c r="AW109" i="10"/>
  <c r="DW109" i="10"/>
  <c r="CP109" i="10"/>
  <c r="BJ109" i="10"/>
  <c r="DO109" i="10"/>
  <c r="CI109" i="10"/>
  <c r="BC109" i="10"/>
  <c r="DM109" i="10"/>
  <c r="CG109" i="10"/>
  <c r="BA109" i="10"/>
  <c r="DG109" i="10"/>
  <c r="CA109" i="10"/>
  <c r="AU109" i="10"/>
  <c r="DF109" i="10"/>
  <c r="BZ109" i="10"/>
  <c r="AT109" i="10"/>
  <c r="CW109" i="10"/>
  <c r="BQ109" i="10"/>
  <c r="AK109" i="10"/>
  <c r="AG101" i="10"/>
  <c r="AG95" i="10"/>
  <c r="AZ87" i="10"/>
  <c r="CF87" i="10"/>
  <c r="DL87" i="10"/>
  <c r="AH93" i="10"/>
  <c r="CH93" i="10"/>
  <c r="DO95" i="10"/>
  <c r="DY96" i="10"/>
  <c r="DQ96" i="10"/>
  <c r="DI96" i="10"/>
  <c r="DA96" i="10"/>
  <c r="CS96" i="10"/>
  <c r="CK96" i="10"/>
  <c r="CC96" i="10"/>
  <c r="BU96" i="10"/>
  <c r="BM96" i="10"/>
  <c r="BE96" i="10"/>
  <c r="AW96" i="10"/>
  <c r="AO96" i="10"/>
  <c r="DX96" i="10"/>
  <c r="DP96" i="10"/>
  <c r="DH96" i="10"/>
  <c r="CZ96" i="10"/>
  <c r="CR96" i="10"/>
  <c r="CJ96" i="10"/>
  <c r="CB96" i="10"/>
  <c r="BT96" i="10"/>
  <c r="BL96" i="10"/>
  <c r="BD96" i="10"/>
  <c r="AV96" i="10"/>
  <c r="AN96" i="10"/>
  <c r="DW96" i="10"/>
  <c r="DO96" i="10"/>
  <c r="DG96" i="10"/>
  <c r="CY96" i="10"/>
  <c r="CQ96" i="10"/>
  <c r="CI96" i="10"/>
  <c r="CA96" i="10"/>
  <c r="BS96" i="10"/>
  <c r="BK96" i="10"/>
  <c r="BC96" i="10"/>
  <c r="AU96" i="10"/>
  <c r="AM96" i="10"/>
  <c r="DV96" i="10"/>
  <c r="DN96" i="10"/>
  <c r="DF96" i="10"/>
  <c r="CX96" i="10"/>
  <c r="CP96" i="10"/>
  <c r="CH96" i="10"/>
  <c r="BZ96" i="10"/>
  <c r="BR96" i="10"/>
  <c r="BJ96" i="10"/>
  <c r="BB96" i="10"/>
  <c r="AT96" i="10"/>
  <c r="AL96" i="10"/>
  <c r="DU96" i="10"/>
  <c r="DM96" i="10"/>
  <c r="DE96" i="10"/>
  <c r="CW96" i="10"/>
  <c r="CO96" i="10"/>
  <c r="CG96" i="10"/>
  <c r="BY96" i="10"/>
  <c r="BQ96" i="10"/>
  <c r="BI96" i="10"/>
  <c r="BA96" i="10"/>
  <c r="AS96" i="10"/>
  <c r="AK96" i="10"/>
  <c r="AK104" i="10"/>
  <c r="DZ104" i="10"/>
  <c r="DR104" i="10"/>
  <c r="DJ104" i="10"/>
  <c r="DB104" i="10"/>
  <c r="CT104" i="10"/>
  <c r="CL104" i="10"/>
  <c r="CD104" i="10"/>
  <c r="BV104" i="10"/>
  <c r="BN104" i="10"/>
  <c r="BF104" i="10"/>
  <c r="AX104" i="10"/>
  <c r="AP104" i="10"/>
  <c r="DY104" i="10"/>
  <c r="DQ104" i="10"/>
  <c r="DI104" i="10"/>
  <c r="DA104" i="10"/>
  <c r="CS104" i="10"/>
  <c r="DW104" i="10"/>
  <c r="DO104" i="10"/>
  <c r="DG104" i="10"/>
  <c r="CY104" i="10"/>
  <c r="CQ104" i="10"/>
  <c r="CI104" i="10"/>
  <c r="DU104" i="10"/>
  <c r="EA104" i="10"/>
  <c r="DL104" i="10"/>
  <c r="CX104" i="10"/>
  <c r="CM104" i="10"/>
  <c r="CB104" i="10"/>
  <c r="BS104" i="10"/>
  <c r="BJ104" i="10"/>
  <c r="BA104" i="10"/>
  <c r="AR104" i="10"/>
  <c r="AH104" i="10"/>
  <c r="DX104" i="10"/>
  <c r="DK104" i="10"/>
  <c r="CW104" i="10"/>
  <c r="CK104" i="10"/>
  <c r="CA104" i="10"/>
  <c r="BR104" i="10"/>
  <c r="BI104" i="10"/>
  <c r="AZ104" i="10"/>
  <c r="AQ104" i="10"/>
  <c r="DV104" i="10"/>
  <c r="DH104" i="10"/>
  <c r="CV104" i="10"/>
  <c r="CJ104" i="10"/>
  <c r="BZ104" i="10"/>
  <c r="BQ104" i="10"/>
  <c r="BH104" i="10"/>
  <c r="AY104" i="10"/>
  <c r="AO104" i="10"/>
  <c r="DT104" i="10"/>
  <c r="DF104" i="10"/>
  <c r="CU104" i="10"/>
  <c r="CH104" i="10"/>
  <c r="BY104" i="10"/>
  <c r="BP104" i="10"/>
  <c r="BG104" i="10"/>
  <c r="AW104" i="10"/>
  <c r="AN104" i="10"/>
  <c r="DS104" i="10"/>
  <c r="DE104" i="10"/>
  <c r="CR104" i="10"/>
  <c r="CG104" i="10"/>
  <c r="BX104" i="10"/>
  <c r="BO104" i="10"/>
  <c r="BE104" i="10"/>
  <c r="AV104" i="10"/>
  <c r="AM104" i="10"/>
  <c r="DN104" i="10"/>
  <c r="DC104" i="10"/>
  <c r="CO104" i="10"/>
  <c r="CE104" i="10"/>
  <c r="BU104" i="10"/>
  <c r="BL104" i="10"/>
  <c r="BC104" i="10"/>
  <c r="AT104" i="10"/>
  <c r="AJ104" i="10"/>
  <c r="AR112" i="10"/>
  <c r="EB112" i="10"/>
  <c r="DT112" i="10"/>
  <c r="DL112" i="10"/>
  <c r="DD112" i="10"/>
  <c r="CV112" i="10"/>
  <c r="CN112" i="10"/>
  <c r="CF112" i="10"/>
  <c r="BX112" i="10"/>
  <c r="BP112" i="10"/>
  <c r="BH112" i="10"/>
  <c r="AZ112" i="10"/>
  <c r="AQ112" i="10"/>
  <c r="AI112" i="10"/>
  <c r="EA112" i="10"/>
  <c r="DS112" i="10"/>
  <c r="DK112" i="10"/>
  <c r="DC112" i="10"/>
  <c r="CU112" i="10"/>
  <c r="CM112" i="10"/>
  <c r="CE112" i="10"/>
  <c r="BW112" i="10"/>
  <c r="BO112" i="10"/>
  <c r="BG112" i="10"/>
  <c r="AY112" i="10"/>
  <c r="AP112" i="10"/>
  <c r="AH112" i="10"/>
  <c r="DZ112" i="10"/>
  <c r="DR112" i="10"/>
  <c r="DJ112" i="10"/>
  <c r="DB112" i="10"/>
  <c r="CT112" i="10"/>
  <c r="CL112" i="10"/>
  <c r="CD112" i="10"/>
  <c r="BV112" i="10"/>
  <c r="BN112" i="10"/>
  <c r="BF112" i="10"/>
  <c r="AX112" i="10"/>
  <c r="AO112" i="10"/>
  <c r="DY112" i="10"/>
  <c r="DQ112" i="10"/>
  <c r="DI112" i="10"/>
  <c r="DA112" i="10"/>
  <c r="CS112" i="10"/>
  <c r="CK112" i="10"/>
  <c r="CC112" i="10"/>
  <c r="BU112" i="10"/>
  <c r="BM112" i="10"/>
  <c r="BE112" i="10"/>
  <c r="AW112" i="10"/>
  <c r="AN112" i="10"/>
  <c r="DX112" i="10"/>
  <c r="DP112" i="10"/>
  <c r="DH112" i="10"/>
  <c r="CZ112" i="10"/>
  <c r="CR112" i="10"/>
  <c r="CJ112" i="10"/>
  <c r="CB112" i="10"/>
  <c r="BT112" i="10"/>
  <c r="BL112" i="10"/>
  <c r="BD112" i="10"/>
  <c r="AV112" i="10"/>
  <c r="AM112" i="10"/>
  <c r="DW112" i="10"/>
  <c r="DE112" i="10"/>
  <c r="CH112" i="10"/>
  <c r="BK112" i="10"/>
  <c r="AS112" i="10"/>
  <c r="DV112" i="10"/>
  <c r="CY112" i="10"/>
  <c r="CG112" i="10"/>
  <c r="BJ112" i="10"/>
  <c r="AL112" i="10"/>
  <c r="DO112" i="10"/>
  <c r="CW112" i="10"/>
  <c r="BZ112" i="10"/>
  <c r="BC112" i="10"/>
  <c r="AJ112" i="10"/>
  <c r="DM112" i="10"/>
  <c r="CP112" i="10"/>
  <c r="BS112" i="10"/>
  <c r="BA112" i="10"/>
  <c r="CI112" i="10"/>
  <c r="AT112" i="10"/>
  <c r="DU112" i="10"/>
  <c r="CA112" i="10"/>
  <c r="AK112" i="10"/>
  <c r="DN112" i="10"/>
  <c r="BY112" i="10"/>
  <c r="DG112" i="10"/>
  <c r="BR112" i="10"/>
  <c r="DF112" i="10"/>
  <c r="BQ112" i="10"/>
  <c r="CQ112" i="10"/>
  <c r="BB112" i="10"/>
  <c r="EA120" i="10"/>
  <c r="DS120" i="10"/>
  <c r="DK120" i="10"/>
  <c r="DC120" i="10"/>
  <c r="CU120" i="10"/>
  <c r="CM120" i="10"/>
  <c r="CE120" i="10"/>
  <c r="BW120" i="10"/>
  <c r="BO120" i="10"/>
  <c r="BG120" i="10"/>
  <c r="AY120" i="10"/>
  <c r="AQ120" i="10"/>
  <c r="AI120" i="10"/>
  <c r="DZ120" i="10"/>
  <c r="DR120" i="10"/>
  <c r="DJ120" i="10"/>
  <c r="DB120" i="10"/>
  <c r="CT120" i="10"/>
  <c r="CL120" i="10"/>
  <c r="CD120" i="10"/>
  <c r="BV120" i="10"/>
  <c r="BN120" i="10"/>
  <c r="BF120" i="10"/>
  <c r="AX120" i="10"/>
  <c r="AP120" i="10"/>
  <c r="AH120" i="10"/>
  <c r="DY120" i="10"/>
  <c r="DQ120" i="10"/>
  <c r="DI120" i="10"/>
  <c r="DA120" i="10"/>
  <c r="CS120" i="10"/>
  <c r="CK120" i="10"/>
  <c r="CC120" i="10"/>
  <c r="BU120" i="10"/>
  <c r="BM120" i="10"/>
  <c r="BE120" i="10"/>
  <c r="AW120" i="10"/>
  <c r="AO120" i="10"/>
  <c r="DX120" i="10"/>
  <c r="DP120" i="10"/>
  <c r="DH120" i="10"/>
  <c r="CZ120" i="10"/>
  <c r="CR120" i="10"/>
  <c r="CJ120" i="10"/>
  <c r="CB120" i="10"/>
  <c r="BT120" i="10"/>
  <c r="BL120" i="10"/>
  <c r="BD120" i="10"/>
  <c r="AV120" i="10"/>
  <c r="AN120" i="10"/>
  <c r="DW120" i="10"/>
  <c r="DO120" i="10"/>
  <c r="DG120" i="10"/>
  <c r="CY120" i="10"/>
  <c r="CQ120" i="10"/>
  <c r="CI120" i="10"/>
  <c r="CA120" i="10"/>
  <c r="BS120" i="10"/>
  <c r="BK120" i="10"/>
  <c r="BC120" i="10"/>
  <c r="AU120" i="10"/>
  <c r="AM120" i="10"/>
  <c r="DN120" i="10"/>
  <c r="CV120" i="10"/>
  <c r="BY120" i="10"/>
  <c r="BB120" i="10"/>
  <c r="AJ120" i="10"/>
  <c r="DM120" i="10"/>
  <c r="CP120" i="10"/>
  <c r="BX120" i="10"/>
  <c r="BA120" i="10"/>
  <c r="DL120" i="10"/>
  <c r="CO120" i="10"/>
  <c r="BR120" i="10"/>
  <c r="AZ120" i="10"/>
  <c r="DF120" i="10"/>
  <c r="CN120" i="10"/>
  <c r="BQ120" i="10"/>
  <c r="AT120" i="10"/>
  <c r="EB120" i="10"/>
  <c r="DE120" i="10"/>
  <c r="CH120" i="10"/>
  <c r="BP120" i="10"/>
  <c r="AS120" i="10"/>
  <c r="CG120" i="10"/>
  <c r="AK120" i="10"/>
  <c r="CF120" i="10"/>
  <c r="DV120" i="10"/>
  <c r="BZ120" i="10"/>
  <c r="DU120" i="10"/>
  <c r="BJ120" i="10"/>
  <c r="DT120" i="10"/>
  <c r="BI120" i="10"/>
  <c r="DD120" i="10"/>
  <c r="CX120" i="10"/>
  <c r="BH120" i="10"/>
  <c r="AL120" i="10"/>
  <c r="AR120" i="10"/>
  <c r="DZ128" i="10"/>
  <c r="DR128" i="10"/>
  <c r="DJ128" i="10"/>
  <c r="DB128" i="10"/>
  <c r="CT128" i="10"/>
  <c r="CL128" i="10"/>
  <c r="CD128" i="10"/>
  <c r="BV128" i="10"/>
  <c r="BN128" i="10"/>
  <c r="BF128" i="10"/>
  <c r="AX128" i="10"/>
  <c r="AP128" i="10"/>
  <c r="AH128" i="10"/>
  <c r="DW128" i="10"/>
  <c r="DN128" i="10"/>
  <c r="DE128" i="10"/>
  <c r="CV128" i="10"/>
  <c r="CM128" i="10"/>
  <c r="CC128" i="10"/>
  <c r="BT128" i="10"/>
  <c r="BK128" i="10"/>
  <c r="BB128" i="10"/>
  <c r="AS128" i="10"/>
  <c r="AJ128" i="10"/>
  <c r="DV128" i="10"/>
  <c r="DM128" i="10"/>
  <c r="DD128" i="10"/>
  <c r="CU128" i="10"/>
  <c r="CK128" i="10"/>
  <c r="CB128" i="10"/>
  <c r="BS128" i="10"/>
  <c r="BJ128" i="10"/>
  <c r="BA128" i="10"/>
  <c r="AR128" i="10"/>
  <c r="AI128" i="10"/>
  <c r="DU128" i="10"/>
  <c r="DL128" i="10"/>
  <c r="DC128" i="10"/>
  <c r="CS128" i="10"/>
  <c r="CJ128" i="10"/>
  <c r="CA128" i="10"/>
  <c r="BR128" i="10"/>
  <c r="BI128" i="10"/>
  <c r="AZ128" i="10"/>
  <c r="AQ128" i="10"/>
  <c r="DT128" i="10"/>
  <c r="DK128" i="10"/>
  <c r="DA128" i="10"/>
  <c r="CR128" i="10"/>
  <c r="CI128" i="10"/>
  <c r="BZ128" i="10"/>
  <c r="BQ128" i="10"/>
  <c r="BH128" i="10"/>
  <c r="AY128" i="10"/>
  <c r="AO128" i="10"/>
  <c r="EB128" i="10"/>
  <c r="DS128" i="10"/>
  <c r="DI128" i="10"/>
  <c r="CZ128" i="10"/>
  <c r="CQ128" i="10"/>
  <c r="CH128" i="10"/>
  <c r="BY128" i="10"/>
  <c r="BP128" i="10"/>
  <c r="BG128" i="10"/>
  <c r="AW128" i="10"/>
  <c r="AN128" i="10"/>
  <c r="DY128" i="10"/>
  <c r="DP128" i="10"/>
  <c r="DG128" i="10"/>
  <c r="CX128" i="10"/>
  <c r="CO128" i="10"/>
  <c r="CF128" i="10"/>
  <c r="BW128" i="10"/>
  <c r="BM128" i="10"/>
  <c r="BD128" i="10"/>
  <c r="AU128" i="10"/>
  <c r="AL128" i="10"/>
  <c r="CY128" i="10"/>
  <c r="BO128" i="10"/>
  <c r="CW128" i="10"/>
  <c r="BL128" i="10"/>
  <c r="EA128" i="10"/>
  <c r="CP128" i="10"/>
  <c r="BE128" i="10"/>
  <c r="DX128" i="10"/>
  <c r="CN128" i="10"/>
  <c r="BC128" i="10"/>
  <c r="DQ128" i="10"/>
  <c r="CG128" i="10"/>
  <c r="AV128" i="10"/>
  <c r="DO128" i="10"/>
  <c r="CE128" i="10"/>
  <c r="AT128" i="10"/>
  <c r="DH128" i="10"/>
  <c r="DF128" i="10"/>
  <c r="BX128" i="10"/>
  <c r="BU128" i="10"/>
  <c r="AM128" i="10"/>
  <c r="AK128" i="10"/>
  <c r="AG96" i="10"/>
  <c r="AG104" i="10"/>
  <c r="AG112" i="10"/>
  <c r="AG120" i="10"/>
  <c r="AG128" i="10"/>
  <c r="AG91" i="10"/>
  <c r="AK87" i="10"/>
  <c r="AS87" i="10"/>
  <c r="BA87" i="10"/>
  <c r="BI87" i="10"/>
  <c r="BQ87" i="10"/>
  <c r="BY87" i="10"/>
  <c r="CG87" i="10"/>
  <c r="CO87" i="10"/>
  <c r="CW87" i="10"/>
  <c r="DE87" i="10"/>
  <c r="DM87" i="10"/>
  <c r="DU87" i="10"/>
  <c r="AH88" i="10"/>
  <c r="AP88" i="10"/>
  <c r="AX88" i="10"/>
  <c r="BF88" i="10"/>
  <c r="BN88" i="10"/>
  <c r="BV88" i="10"/>
  <c r="CD88" i="10"/>
  <c r="CL88" i="10"/>
  <c r="CT88" i="10"/>
  <c r="DB88" i="10"/>
  <c r="DJ88" i="10"/>
  <c r="DR88" i="10"/>
  <c r="DZ88" i="10"/>
  <c r="AM89" i="10"/>
  <c r="AU89" i="10"/>
  <c r="BC89" i="10"/>
  <c r="BK89" i="10"/>
  <c r="BS89" i="10"/>
  <c r="CA89" i="10"/>
  <c r="CI89" i="10"/>
  <c r="CQ89" i="10"/>
  <c r="CY89" i="10"/>
  <c r="DG89" i="10"/>
  <c r="DO89" i="10"/>
  <c r="DW89" i="10"/>
  <c r="AJ90" i="10"/>
  <c r="AR90" i="10"/>
  <c r="AZ90" i="10"/>
  <c r="BH90" i="10"/>
  <c r="BP90" i="10"/>
  <c r="BX90" i="10"/>
  <c r="CF90" i="10"/>
  <c r="CN90" i="10"/>
  <c r="CV90" i="10"/>
  <c r="DD90" i="10"/>
  <c r="DL90" i="10"/>
  <c r="DT90" i="10"/>
  <c r="EB90" i="10"/>
  <c r="AO91" i="10"/>
  <c r="AW91" i="10"/>
  <c r="BE91" i="10"/>
  <c r="BM91" i="10"/>
  <c r="BU91" i="10"/>
  <c r="CC91" i="10"/>
  <c r="CK91" i="10"/>
  <c r="CS91" i="10"/>
  <c r="DA91" i="10"/>
  <c r="DI91" i="10"/>
  <c r="DQ91" i="10"/>
  <c r="DY91" i="10"/>
  <c r="AL92" i="10"/>
  <c r="AT92" i="10"/>
  <c r="BB92" i="10"/>
  <c r="BJ92" i="10"/>
  <c r="BR92" i="10"/>
  <c r="BZ92" i="10"/>
  <c r="CH92" i="10"/>
  <c r="CP92" i="10"/>
  <c r="CX92" i="10"/>
  <c r="DF92" i="10"/>
  <c r="DN92" i="10"/>
  <c r="DV92" i="10"/>
  <c r="AI93" i="10"/>
  <c r="AQ93" i="10"/>
  <c r="AY93" i="10"/>
  <c r="BG93" i="10"/>
  <c r="BW93" i="10"/>
  <c r="CM93" i="10"/>
  <c r="DC93" i="10"/>
  <c r="DS93" i="10"/>
  <c r="AN94" i="10"/>
  <c r="BD94" i="10"/>
  <c r="BT94" i="10"/>
  <c r="CJ94" i="10"/>
  <c r="CZ94" i="10"/>
  <c r="DP94" i="10"/>
  <c r="AL95" i="10"/>
  <c r="BI95" i="10"/>
  <c r="CA95" i="10"/>
  <c r="CX95" i="10"/>
  <c r="DU95" i="10"/>
  <c r="AR96" i="10"/>
  <c r="BO96" i="10"/>
  <c r="CL96" i="10"/>
  <c r="DD96" i="10"/>
  <c r="EA96" i="10"/>
  <c r="BC98" i="10"/>
  <c r="BU98" i="10"/>
  <c r="CR98" i="10"/>
  <c r="DO98" i="10"/>
  <c r="AL99" i="10"/>
  <c r="BI99" i="10"/>
  <c r="CF99" i="10"/>
  <c r="CX99" i="10"/>
  <c r="DU99" i="10"/>
  <c r="AW100" i="10"/>
  <c r="BO100" i="10"/>
  <c r="CL100" i="10"/>
  <c r="DI100" i="10"/>
  <c r="EA100" i="10"/>
  <c r="BC101" i="10"/>
  <c r="BZ101" i="10"/>
  <c r="CR101" i="10"/>
  <c r="AQ102" i="10"/>
  <c r="BI102" i="10"/>
  <c r="CF102" i="10"/>
  <c r="DC102" i="10"/>
  <c r="DU102" i="10"/>
  <c r="AW103" i="10"/>
  <c r="BT103" i="10"/>
  <c r="CL103" i="10"/>
  <c r="DN103" i="10"/>
  <c r="BD104" i="10"/>
  <c r="CP104" i="10"/>
  <c r="BA105" i="10"/>
  <c r="CD106" i="10"/>
  <c r="AU107" i="10"/>
  <c r="DL107" i="10"/>
  <c r="CL108" i="10"/>
  <c r="CY109" i="10"/>
  <c r="AP116" i="10"/>
  <c r="CK126" i="10"/>
  <c r="DU101" i="10"/>
  <c r="DM101" i="10"/>
  <c r="DE101" i="10"/>
  <c r="CW101" i="10"/>
  <c r="CO101" i="10"/>
  <c r="CG101" i="10"/>
  <c r="BY101" i="10"/>
  <c r="BQ101" i="10"/>
  <c r="BI101" i="10"/>
  <c r="BA101" i="10"/>
  <c r="AS101" i="10"/>
  <c r="AK101" i="10"/>
  <c r="EB101" i="10"/>
  <c r="DT101" i="10"/>
  <c r="DL101" i="10"/>
  <c r="DD101" i="10"/>
  <c r="CV101" i="10"/>
  <c r="CN101" i="10"/>
  <c r="CF101" i="10"/>
  <c r="BX101" i="10"/>
  <c r="BP101" i="10"/>
  <c r="BH101" i="10"/>
  <c r="AZ101" i="10"/>
  <c r="AR101" i="10"/>
  <c r="AJ101" i="10"/>
  <c r="EA101" i="10"/>
  <c r="DS101" i="10"/>
  <c r="DK101" i="10"/>
  <c r="DC101" i="10"/>
  <c r="CU101" i="10"/>
  <c r="CM101" i="10"/>
  <c r="CE101" i="10"/>
  <c r="BW101" i="10"/>
  <c r="BO101" i="10"/>
  <c r="BG101" i="10"/>
  <c r="AY101" i="10"/>
  <c r="AQ101" i="10"/>
  <c r="AI101" i="10"/>
  <c r="DZ101" i="10"/>
  <c r="DR101" i="10"/>
  <c r="DJ101" i="10"/>
  <c r="DB101" i="10"/>
  <c r="CT101" i="10"/>
  <c r="CL101" i="10"/>
  <c r="CD101" i="10"/>
  <c r="BV101" i="10"/>
  <c r="BN101" i="10"/>
  <c r="BF101" i="10"/>
  <c r="AX101" i="10"/>
  <c r="AP101" i="10"/>
  <c r="AH101" i="10"/>
  <c r="DY101" i="10"/>
  <c r="DQ101" i="10"/>
  <c r="DI101" i="10"/>
  <c r="DA101" i="10"/>
  <c r="CS101" i="10"/>
  <c r="CK101" i="10"/>
  <c r="CC101" i="10"/>
  <c r="BU101" i="10"/>
  <c r="BM101" i="10"/>
  <c r="BE101" i="10"/>
  <c r="AW101" i="10"/>
  <c r="AO101" i="10"/>
  <c r="AG117" i="10"/>
  <c r="DV111" i="10"/>
  <c r="DN111" i="10"/>
  <c r="DF111" i="10"/>
  <c r="CX111" i="10"/>
  <c r="CP111" i="10"/>
  <c r="CH111" i="10"/>
  <c r="BZ111" i="10"/>
  <c r="BR111" i="10"/>
  <c r="BJ111" i="10"/>
  <c r="BB111" i="10"/>
  <c r="AT111" i="10"/>
  <c r="AL111" i="10"/>
  <c r="DU111" i="10"/>
  <c r="DM111" i="10"/>
  <c r="DE111" i="10"/>
  <c r="CW111" i="10"/>
  <c r="CO111" i="10"/>
  <c r="CG111" i="10"/>
  <c r="BY111" i="10"/>
  <c r="BQ111" i="10"/>
  <c r="BI111" i="10"/>
  <c r="BA111" i="10"/>
  <c r="AS111" i="10"/>
  <c r="AK111" i="10"/>
  <c r="EB111" i="10"/>
  <c r="DT111" i="10"/>
  <c r="DL111" i="10"/>
  <c r="DD111" i="10"/>
  <c r="CV111" i="10"/>
  <c r="CN111" i="10"/>
  <c r="CF111" i="10"/>
  <c r="BX111" i="10"/>
  <c r="BP111" i="10"/>
  <c r="BH111" i="10"/>
  <c r="AZ111" i="10"/>
  <c r="AR111" i="10"/>
  <c r="AJ111" i="10"/>
  <c r="EA111" i="10"/>
  <c r="DS111" i="10"/>
  <c r="DK111" i="10"/>
  <c r="DC111" i="10"/>
  <c r="CU111" i="10"/>
  <c r="CM111" i="10"/>
  <c r="CE111" i="10"/>
  <c r="BW111" i="10"/>
  <c r="BO111" i="10"/>
  <c r="BG111" i="10"/>
  <c r="AY111" i="10"/>
  <c r="AQ111" i="10"/>
  <c r="AI111" i="10"/>
  <c r="DZ111" i="10"/>
  <c r="DR111" i="10"/>
  <c r="DJ111" i="10"/>
  <c r="DB111" i="10"/>
  <c r="CT111" i="10"/>
  <c r="CL111" i="10"/>
  <c r="CD111" i="10"/>
  <c r="BV111" i="10"/>
  <c r="BN111" i="10"/>
  <c r="BF111" i="10"/>
  <c r="AX111" i="10"/>
  <c r="AP111" i="10"/>
  <c r="AH111" i="10"/>
  <c r="DP111" i="10"/>
  <c r="CS111" i="10"/>
  <c r="CA111" i="10"/>
  <c r="BD111" i="10"/>
  <c r="DO111" i="10"/>
  <c r="CR111" i="10"/>
  <c r="BU111" i="10"/>
  <c r="BC111" i="10"/>
  <c r="DH111" i="10"/>
  <c r="CK111" i="10"/>
  <c r="BS111" i="10"/>
  <c r="AV111" i="10"/>
  <c r="DX111" i="10"/>
  <c r="DA111" i="10"/>
  <c r="CI111" i="10"/>
  <c r="BL111" i="10"/>
  <c r="AO111" i="10"/>
  <c r="CY111" i="10"/>
  <c r="BE111" i="10"/>
  <c r="CQ111" i="10"/>
  <c r="AW111" i="10"/>
  <c r="DY111" i="10"/>
  <c r="CJ111" i="10"/>
  <c r="AU111" i="10"/>
  <c r="DW111" i="10"/>
  <c r="CC111" i="10"/>
  <c r="AN111" i="10"/>
  <c r="DQ111" i="10"/>
  <c r="CB111" i="10"/>
  <c r="AM111" i="10"/>
  <c r="DG111" i="10"/>
  <c r="BM111" i="10"/>
  <c r="AG103" i="10"/>
  <c r="AR87" i="10"/>
  <c r="BX87" i="10"/>
  <c r="DD87" i="10"/>
  <c r="BR93" i="10"/>
  <c r="BZ95" i="10"/>
  <c r="BK111" i="10"/>
  <c r="DZ97" i="10"/>
  <c r="DR97" i="10"/>
  <c r="DJ97" i="10"/>
  <c r="DB97" i="10"/>
  <c r="CT97" i="10"/>
  <c r="CL97" i="10"/>
  <c r="CD97" i="10"/>
  <c r="BV97" i="10"/>
  <c r="BN97" i="10"/>
  <c r="BF97" i="10"/>
  <c r="AX97" i="10"/>
  <c r="AP97" i="10"/>
  <c r="AH97" i="10"/>
  <c r="DY97" i="10"/>
  <c r="DQ97" i="10"/>
  <c r="DI97" i="10"/>
  <c r="DA97" i="10"/>
  <c r="CS97" i="10"/>
  <c r="CK97" i="10"/>
  <c r="CC97" i="10"/>
  <c r="BU97" i="10"/>
  <c r="BM97" i="10"/>
  <c r="BE97" i="10"/>
  <c r="AW97" i="10"/>
  <c r="AO97" i="10"/>
  <c r="DX97" i="10"/>
  <c r="DP97" i="10"/>
  <c r="DH97" i="10"/>
  <c r="CZ97" i="10"/>
  <c r="CR97" i="10"/>
  <c r="CJ97" i="10"/>
  <c r="CB97" i="10"/>
  <c r="BT97" i="10"/>
  <c r="BL97" i="10"/>
  <c r="BD97" i="10"/>
  <c r="AV97" i="10"/>
  <c r="AN97" i="10"/>
  <c r="DW97" i="10"/>
  <c r="DO97" i="10"/>
  <c r="DG97" i="10"/>
  <c r="CY97" i="10"/>
  <c r="CQ97" i="10"/>
  <c r="CI97" i="10"/>
  <c r="CA97" i="10"/>
  <c r="BS97" i="10"/>
  <c r="BK97" i="10"/>
  <c r="BC97" i="10"/>
  <c r="AU97" i="10"/>
  <c r="AM97" i="10"/>
  <c r="DV97" i="10"/>
  <c r="DN97" i="10"/>
  <c r="DF97" i="10"/>
  <c r="CX97" i="10"/>
  <c r="CP97" i="10"/>
  <c r="CH97" i="10"/>
  <c r="BZ97" i="10"/>
  <c r="BR97" i="10"/>
  <c r="BJ97" i="10"/>
  <c r="BB97" i="10"/>
  <c r="AT97" i="10"/>
  <c r="AL97" i="10"/>
  <c r="DU97" i="10"/>
  <c r="DM97" i="10"/>
  <c r="DE97" i="10"/>
  <c r="CW97" i="10"/>
  <c r="CO97" i="10"/>
  <c r="CG97" i="10"/>
  <c r="BY97" i="10"/>
  <c r="BQ97" i="10"/>
  <c r="BI97" i="10"/>
  <c r="BA97" i="10"/>
  <c r="AS97" i="10"/>
  <c r="AK97" i="10"/>
  <c r="EB97" i="10"/>
  <c r="DT97" i="10"/>
  <c r="DL97" i="10"/>
  <c r="DD97" i="10"/>
  <c r="CV97" i="10"/>
  <c r="CN97" i="10"/>
  <c r="CF97" i="10"/>
  <c r="BX97" i="10"/>
  <c r="BP97" i="10"/>
  <c r="BH97" i="10"/>
  <c r="AZ97" i="10"/>
  <c r="AR97" i="10"/>
  <c r="AJ97" i="10"/>
  <c r="CU97" i="10"/>
  <c r="AI97" i="10"/>
  <c r="CM97" i="10"/>
  <c r="CE97" i="10"/>
  <c r="BW97" i="10"/>
  <c r="EA97" i="10"/>
  <c r="BO97" i="10"/>
  <c r="DK97" i="10"/>
  <c r="AY97" i="10"/>
  <c r="DS97" i="10"/>
  <c r="DC97" i="10"/>
  <c r="BG97" i="10"/>
  <c r="AQ97" i="10"/>
  <c r="DW105" i="10"/>
  <c r="DO105" i="10"/>
  <c r="DG105" i="10"/>
  <c r="CY105" i="10"/>
  <c r="CQ105" i="10"/>
  <c r="CI105" i="10"/>
  <c r="CA105" i="10"/>
  <c r="BS105" i="10"/>
  <c r="BK105" i="10"/>
  <c r="BC105" i="10"/>
  <c r="AU105" i="10"/>
  <c r="AM105" i="10"/>
  <c r="DV105" i="10"/>
  <c r="DN105" i="10"/>
  <c r="DF105" i="10"/>
  <c r="CX105" i="10"/>
  <c r="CP105" i="10"/>
  <c r="CH105" i="10"/>
  <c r="BZ105" i="10"/>
  <c r="BR105" i="10"/>
  <c r="BJ105" i="10"/>
  <c r="BB105" i="10"/>
  <c r="AT105" i="10"/>
  <c r="AL105" i="10"/>
  <c r="EB105" i="10"/>
  <c r="DT105" i="10"/>
  <c r="DL105" i="10"/>
  <c r="DD105" i="10"/>
  <c r="CV105" i="10"/>
  <c r="CN105" i="10"/>
  <c r="CF105" i="10"/>
  <c r="BX105" i="10"/>
  <c r="BP105" i="10"/>
  <c r="BH105" i="10"/>
  <c r="AZ105" i="10"/>
  <c r="AR105" i="10"/>
  <c r="AJ105" i="10"/>
  <c r="DZ105" i="10"/>
  <c r="DR105" i="10"/>
  <c r="DJ105" i="10"/>
  <c r="DB105" i="10"/>
  <c r="CT105" i="10"/>
  <c r="CL105" i="10"/>
  <c r="CD105" i="10"/>
  <c r="BV105" i="10"/>
  <c r="BN105" i="10"/>
  <c r="BF105" i="10"/>
  <c r="AX105" i="10"/>
  <c r="AP105" i="10"/>
  <c r="AH105" i="10"/>
  <c r="DX105" i="10"/>
  <c r="DH105" i="10"/>
  <c r="CR105" i="10"/>
  <c r="CB105" i="10"/>
  <c r="BL105" i="10"/>
  <c r="AV105" i="10"/>
  <c r="DU105" i="10"/>
  <c r="DE105" i="10"/>
  <c r="CO105" i="10"/>
  <c r="BY105" i="10"/>
  <c r="BI105" i="10"/>
  <c r="AS105" i="10"/>
  <c r="DS105" i="10"/>
  <c r="DC105" i="10"/>
  <c r="CM105" i="10"/>
  <c r="BW105" i="10"/>
  <c r="BG105" i="10"/>
  <c r="AQ105" i="10"/>
  <c r="DQ105" i="10"/>
  <c r="DA105" i="10"/>
  <c r="CK105" i="10"/>
  <c r="BU105" i="10"/>
  <c r="BE105" i="10"/>
  <c r="AO105" i="10"/>
  <c r="DP105" i="10"/>
  <c r="CZ105" i="10"/>
  <c r="CJ105" i="10"/>
  <c r="BT105" i="10"/>
  <c r="BD105" i="10"/>
  <c r="AN105" i="10"/>
  <c r="EA105" i="10"/>
  <c r="DK105" i="10"/>
  <c r="CU105" i="10"/>
  <c r="CE105" i="10"/>
  <c r="BO105" i="10"/>
  <c r="AY105" i="10"/>
  <c r="AI105" i="10"/>
  <c r="DY113" i="10"/>
  <c r="DQ113" i="10"/>
  <c r="DI113" i="10"/>
  <c r="DA113" i="10"/>
  <c r="CS113" i="10"/>
  <c r="CK113" i="10"/>
  <c r="CC113" i="10"/>
  <c r="BU113" i="10"/>
  <c r="BM113" i="10"/>
  <c r="BE113" i="10"/>
  <c r="EA113" i="10"/>
  <c r="DR113" i="10"/>
  <c r="DH113" i="10"/>
  <c r="CY113" i="10"/>
  <c r="CP113" i="10"/>
  <c r="CG113" i="10"/>
  <c r="BX113" i="10"/>
  <c r="BO113" i="10"/>
  <c r="BF113" i="10"/>
  <c r="AW113" i="10"/>
  <c r="AO113" i="10"/>
  <c r="DZ113" i="10"/>
  <c r="DP113" i="10"/>
  <c r="DG113" i="10"/>
  <c r="CX113" i="10"/>
  <c r="CO113" i="10"/>
  <c r="CF113" i="10"/>
  <c r="BW113" i="10"/>
  <c r="BN113" i="10"/>
  <c r="BD113" i="10"/>
  <c r="AV113" i="10"/>
  <c r="AN113" i="10"/>
  <c r="DX113" i="10"/>
  <c r="DO113" i="10"/>
  <c r="DF113" i="10"/>
  <c r="CW113" i="10"/>
  <c r="CN113" i="10"/>
  <c r="CE113" i="10"/>
  <c r="BV113" i="10"/>
  <c r="BL113" i="10"/>
  <c r="BC113" i="10"/>
  <c r="AU113" i="10"/>
  <c r="AM113" i="10"/>
  <c r="DW113" i="10"/>
  <c r="DN113" i="10"/>
  <c r="DE113" i="10"/>
  <c r="CV113" i="10"/>
  <c r="CM113" i="10"/>
  <c r="CD113" i="10"/>
  <c r="BT113" i="10"/>
  <c r="BK113" i="10"/>
  <c r="BB113" i="10"/>
  <c r="AT113" i="10"/>
  <c r="AL113" i="10"/>
  <c r="DV113" i="10"/>
  <c r="DM113" i="10"/>
  <c r="DD113" i="10"/>
  <c r="CU113" i="10"/>
  <c r="CL113" i="10"/>
  <c r="CB113" i="10"/>
  <c r="BS113" i="10"/>
  <c r="BJ113" i="10"/>
  <c r="BA113" i="10"/>
  <c r="AS113" i="10"/>
  <c r="AK113" i="10"/>
  <c r="DT113" i="10"/>
  <c r="CT113" i="10"/>
  <c r="BY113" i="10"/>
  <c r="AY113" i="10"/>
  <c r="DS113" i="10"/>
  <c r="CR113" i="10"/>
  <c r="BR113" i="10"/>
  <c r="AX113" i="10"/>
  <c r="DK113" i="10"/>
  <c r="CJ113" i="10"/>
  <c r="BP113" i="10"/>
  <c r="AQ113" i="10"/>
  <c r="DC113" i="10"/>
  <c r="CH113" i="10"/>
  <c r="BH113" i="10"/>
  <c r="AJ113" i="10"/>
  <c r="DU113" i="10"/>
  <c r="BZ113" i="10"/>
  <c r="AH113" i="10"/>
  <c r="DL113" i="10"/>
  <c r="BQ113" i="10"/>
  <c r="DJ113" i="10"/>
  <c r="BI113" i="10"/>
  <c r="DB113" i="10"/>
  <c r="BG113" i="10"/>
  <c r="CZ113" i="10"/>
  <c r="AZ113" i="10"/>
  <c r="CI113" i="10"/>
  <c r="AP113" i="10"/>
  <c r="DX121" i="10"/>
  <c r="DP121" i="10"/>
  <c r="DH121" i="10"/>
  <c r="CZ121" i="10"/>
  <c r="CR121" i="10"/>
  <c r="CJ121" i="10"/>
  <c r="CB121" i="10"/>
  <c r="BT121" i="10"/>
  <c r="BL121" i="10"/>
  <c r="BD121" i="10"/>
  <c r="AV121" i="10"/>
  <c r="AN121" i="10"/>
  <c r="DW121" i="10"/>
  <c r="DO121" i="10"/>
  <c r="DG121" i="10"/>
  <c r="CY121" i="10"/>
  <c r="CQ121" i="10"/>
  <c r="CI121" i="10"/>
  <c r="CA121" i="10"/>
  <c r="BS121" i="10"/>
  <c r="BK121" i="10"/>
  <c r="BC121" i="10"/>
  <c r="AU121" i="10"/>
  <c r="AM121" i="10"/>
  <c r="DV121" i="10"/>
  <c r="DN121" i="10"/>
  <c r="DF121" i="10"/>
  <c r="CX121" i="10"/>
  <c r="CP121" i="10"/>
  <c r="CH121" i="10"/>
  <c r="BZ121" i="10"/>
  <c r="BR121" i="10"/>
  <c r="BJ121" i="10"/>
  <c r="BB121" i="10"/>
  <c r="AT121" i="10"/>
  <c r="AL121" i="10"/>
  <c r="DU121" i="10"/>
  <c r="DM121" i="10"/>
  <c r="DE121" i="10"/>
  <c r="CW121" i="10"/>
  <c r="CO121" i="10"/>
  <c r="CG121" i="10"/>
  <c r="BY121" i="10"/>
  <c r="BQ121" i="10"/>
  <c r="BI121" i="10"/>
  <c r="BA121" i="10"/>
  <c r="AS121" i="10"/>
  <c r="AK121" i="10"/>
  <c r="EB121" i="10"/>
  <c r="DT121" i="10"/>
  <c r="DL121" i="10"/>
  <c r="DD121" i="10"/>
  <c r="CV121" i="10"/>
  <c r="CN121" i="10"/>
  <c r="CF121" i="10"/>
  <c r="BX121" i="10"/>
  <c r="BP121" i="10"/>
  <c r="BH121" i="10"/>
  <c r="AZ121" i="10"/>
  <c r="AR121" i="10"/>
  <c r="AJ121" i="10"/>
  <c r="DY121" i="10"/>
  <c r="DB121" i="10"/>
  <c r="CE121" i="10"/>
  <c r="BM121" i="10"/>
  <c r="AP121" i="10"/>
  <c r="DS121" i="10"/>
  <c r="DA121" i="10"/>
  <c r="CD121" i="10"/>
  <c r="BG121" i="10"/>
  <c r="AO121" i="10"/>
  <c r="DR121" i="10"/>
  <c r="CU121" i="10"/>
  <c r="CC121" i="10"/>
  <c r="BF121" i="10"/>
  <c r="AI121" i="10"/>
  <c r="DQ121" i="10"/>
  <c r="CT121" i="10"/>
  <c r="BW121" i="10"/>
  <c r="BE121" i="10"/>
  <c r="AH121" i="10"/>
  <c r="DK121" i="10"/>
  <c r="CS121" i="10"/>
  <c r="BV121" i="10"/>
  <c r="AY121" i="10"/>
  <c r="DC121" i="10"/>
  <c r="AW121" i="10"/>
  <c r="CM121" i="10"/>
  <c r="AQ121" i="10"/>
  <c r="CL121" i="10"/>
  <c r="CK121" i="10"/>
  <c r="EA121" i="10"/>
  <c r="BU121" i="10"/>
  <c r="DJ121" i="10"/>
  <c r="BO121" i="10"/>
  <c r="DZ121" i="10"/>
  <c r="DI121" i="10"/>
  <c r="BN121" i="10"/>
  <c r="AX121" i="10"/>
  <c r="EA129" i="10"/>
  <c r="DS129" i="10"/>
  <c r="DW129" i="10"/>
  <c r="DO129" i="10"/>
  <c r="DG129" i="10"/>
  <c r="CY129" i="10"/>
  <c r="CQ129" i="10"/>
  <c r="CI129" i="10"/>
  <c r="CA129" i="10"/>
  <c r="BS129" i="10"/>
  <c r="BK129" i="10"/>
  <c r="BC129" i="10"/>
  <c r="AU129" i="10"/>
  <c r="AM129" i="10"/>
  <c r="DZ129" i="10"/>
  <c r="DP129" i="10"/>
  <c r="DF129" i="10"/>
  <c r="CW129" i="10"/>
  <c r="CN129" i="10"/>
  <c r="CE129" i="10"/>
  <c r="BV129" i="10"/>
  <c r="BM129" i="10"/>
  <c r="BD129" i="10"/>
  <c r="AT129" i="10"/>
  <c r="AK129" i="10"/>
  <c r="DY129" i="10"/>
  <c r="DN129" i="10"/>
  <c r="DE129" i="10"/>
  <c r="CV129" i="10"/>
  <c r="CM129" i="10"/>
  <c r="CD129" i="10"/>
  <c r="BU129" i="10"/>
  <c r="BL129" i="10"/>
  <c r="BB129" i="10"/>
  <c r="AS129" i="10"/>
  <c r="AJ129" i="10"/>
  <c r="DX129" i="10"/>
  <c r="DM129" i="10"/>
  <c r="DD129" i="10"/>
  <c r="CU129" i="10"/>
  <c r="CL129" i="10"/>
  <c r="CC129" i="10"/>
  <c r="BT129" i="10"/>
  <c r="BJ129" i="10"/>
  <c r="BA129" i="10"/>
  <c r="AR129" i="10"/>
  <c r="AI129" i="10"/>
  <c r="DV129" i="10"/>
  <c r="DL129" i="10"/>
  <c r="DC129" i="10"/>
  <c r="CT129" i="10"/>
  <c r="CK129" i="10"/>
  <c r="CB129" i="10"/>
  <c r="BR129" i="10"/>
  <c r="BI129" i="10"/>
  <c r="AZ129" i="10"/>
  <c r="AQ129" i="10"/>
  <c r="AH129" i="10"/>
  <c r="DU129" i="10"/>
  <c r="DK129" i="10"/>
  <c r="DB129" i="10"/>
  <c r="CS129" i="10"/>
  <c r="CJ129" i="10"/>
  <c r="BZ129" i="10"/>
  <c r="BQ129" i="10"/>
  <c r="BH129" i="10"/>
  <c r="AY129" i="10"/>
  <c r="AP129" i="10"/>
  <c r="DR129" i="10"/>
  <c r="DI129" i="10"/>
  <c r="CZ129" i="10"/>
  <c r="CP129" i="10"/>
  <c r="CG129" i="10"/>
  <c r="BX129" i="10"/>
  <c r="BO129" i="10"/>
  <c r="BF129" i="10"/>
  <c r="AW129" i="10"/>
  <c r="AN129" i="10"/>
  <c r="DJ129" i="10"/>
  <c r="BY129" i="10"/>
  <c r="AO129" i="10"/>
  <c r="DH129" i="10"/>
  <c r="BW129" i="10"/>
  <c r="AL129" i="10"/>
  <c r="DA129" i="10"/>
  <c r="BP129" i="10"/>
  <c r="CX129" i="10"/>
  <c r="BN129" i="10"/>
  <c r="CR129" i="10"/>
  <c r="BG129" i="10"/>
  <c r="EB129" i="10"/>
  <c r="CO129" i="10"/>
  <c r="BE129" i="10"/>
  <c r="DT129" i="10"/>
  <c r="DQ129" i="10"/>
  <c r="CH129" i="10"/>
  <c r="AX129" i="10"/>
  <c r="AV129" i="10"/>
  <c r="CF129" i="10"/>
  <c r="AG97" i="10"/>
  <c r="AG105" i="10"/>
  <c r="AG113" i="10"/>
  <c r="AG121" i="10"/>
  <c r="AG129" i="10"/>
  <c r="AL87" i="10"/>
  <c r="AT87" i="10"/>
  <c r="BB87" i="10"/>
  <c r="BJ87" i="10"/>
  <c r="BR87" i="10"/>
  <c r="BZ87" i="10"/>
  <c r="CH87" i="10"/>
  <c r="CP87" i="10"/>
  <c r="CX87" i="10"/>
  <c r="DF87" i="10"/>
  <c r="DN87" i="10"/>
  <c r="DV87" i="10"/>
  <c r="AI88" i="10"/>
  <c r="AQ88" i="10"/>
  <c r="AY88" i="10"/>
  <c r="BG88" i="10"/>
  <c r="BO88" i="10"/>
  <c r="BW88" i="10"/>
  <c r="CE88" i="10"/>
  <c r="CM88" i="10"/>
  <c r="CU88" i="10"/>
  <c r="DC88" i="10"/>
  <c r="DK88" i="10"/>
  <c r="DS88" i="10"/>
  <c r="EA88" i="10"/>
  <c r="AN89" i="10"/>
  <c r="AV89" i="10"/>
  <c r="BD89" i="10"/>
  <c r="BL89" i="10"/>
  <c r="BT89" i="10"/>
  <c r="CB89" i="10"/>
  <c r="CJ89" i="10"/>
  <c r="CR89" i="10"/>
  <c r="CZ89" i="10"/>
  <c r="DH89" i="10"/>
  <c r="DP89" i="10"/>
  <c r="DX89" i="10"/>
  <c r="AK90" i="10"/>
  <c r="AS90" i="10"/>
  <c r="BA90" i="10"/>
  <c r="BI90" i="10"/>
  <c r="BQ90" i="10"/>
  <c r="BY90" i="10"/>
  <c r="CG90" i="10"/>
  <c r="CO90" i="10"/>
  <c r="CW90" i="10"/>
  <c r="DE90" i="10"/>
  <c r="DM90" i="10"/>
  <c r="DU90" i="10"/>
  <c r="AH91" i="10"/>
  <c r="AP91" i="10"/>
  <c r="AX91" i="10"/>
  <c r="BF91" i="10"/>
  <c r="BN91" i="10"/>
  <c r="BV91" i="10"/>
  <c r="CD91" i="10"/>
  <c r="CL91" i="10"/>
  <c r="CT91" i="10"/>
  <c r="DB91" i="10"/>
  <c r="DJ91" i="10"/>
  <c r="DR91" i="10"/>
  <c r="DZ91" i="10"/>
  <c r="AM92" i="10"/>
  <c r="AU92" i="10"/>
  <c r="BC92" i="10"/>
  <c r="BK92" i="10"/>
  <c r="BS92" i="10"/>
  <c r="CA92" i="10"/>
  <c r="CI92" i="10"/>
  <c r="CQ92" i="10"/>
  <c r="CY92" i="10"/>
  <c r="DG92" i="10"/>
  <c r="DO92" i="10"/>
  <c r="DW92" i="10"/>
  <c r="AJ93" i="10"/>
  <c r="AR93" i="10"/>
  <c r="AZ93" i="10"/>
  <c r="BH93" i="10"/>
  <c r="BX93" i="10"/>
  <c r="CN93" i="10"/>
  <c r="DD93" i="10"/>
  <c r="DT93" i="10"/>
  <c r="AO94" i="10"/>
  <c r="BE94" i="10"/>
  <c r="BU94" i="10"/>
  <c r="CK94" i="10"/>
  <c r="DA94" i="10"/>
  <c r="DQ94" i="10"/>
  <c r="AM95" i="10"/>
  <c r="BJ95" i="10"/>
  <c r="CG95" i="10"/>
  <c r="CY95" i="10"/>
  <c r="DV95" i="10"/>
  <c r="AX96" i="10"/>
  <c r="BP96" i="10"/>
  <c r="CM96" i="10"/>
  <c r="DJ96" i="10"/>
  <c r="EB96" i="10"/>
  <c r="BD98" i="10"/>
  <c r="CA98" i="10"/>
  <c r="CS98" i="10"/>
  <c r="AR99" i="10"/>
  <c r="BJ99" i="10"/>
  <c r="CG99" i="10"/>
  <c r="DD99" i="10"/>
  <c r="DV99" i="10"/>
  <c r="AX100" i="10"/>
  <c r="BU100" i="10"/>
  <c r="CM100" i="10"/>
  <c r="DJ100" i="10"/>
  <c r="AL101" i="10"/>
  <c r="BD101" i="10"/>
  <c r="CA101" i="10"/>
  <c r="CX101" i="10"/>
  <c r="DP101" i="10"/>
  <c r="AR102" i="10"/>
  <c r="BO102" i="10"/>
  <c r="CG102" i="10"/>
  <c r="DD102" i="10"/>
  <c r="EA102" i="10"/>
  <c r="AX103" i="10"/>
  <c r="BU103" i="10"/>
  <c r="CS103" i="10"/>
  <c r="DU103" i="10"/>
  <c r="BK104" i="10"/>
  <c r="CZ104" i="10"/>
  <c r="BM105" i="10"/>
  <c r="DY105" i="10"/>
  <c r="BG107" i="10"/>
  <c r="DY107" i="10"/>
  <c r="DB108" i="10"/>
  <c r="AH110" i="10"/>
  <c r="CZ111" i="10"/>
  <c r="CA113" i="10"/>
  <c r="DV125" i="10"/>
  <c r="DN125" i="10"/>
  <c r="DF125" i="10"/>
  <c r="CX125" i="10"/>
  <c r="CP125" i="10"/>
  <c r="CH125" i="10"/>
  <c r="BZ125" i="10"/>
  <c r="BR125" i="10"/>
  <c r="BJ125" i="10"/>
  <c r="BB125" i="10"/>
  <c r="AT125" i="10"/>
  <c r="AL125" i="10"/>
  <c r="DU125" i="10"/>
  <c r="DM125" i="10"/>
  <c r="DE125" i="10"/>
  <c r="CW125" i="10"/>
  <c r="CO125" i="10"/>
  <c r="CG125" i="10"/>
  <c r="BY125" i="10"/>
  <c r="BQ125" i="10"/>
  <c r="BI125" i="10"/>
  <c r="BA125" i="10"/>
  <c r="AS125" i="10"/>
  <c r="AK125" i="10"/>
  <c r="EB125" i="10"/>
  <c r="DT125" i="10"/>
  <c r="DL125" i="10"/>
  <c r="DD125" i="10"/>
  <c r="CV125" i="10"/>
  <c r="CN125" i="10"/>
  <c r="CF125" i="10"/>
  <c r="BX125" i="10"/>
  <c r="BP125" i="10"/>
  <c r="BH125" i="10"/>
  <c r="AZ125" i="10"/>
  <c r="AR125" i="10"/>
  <c r="AJ125" i="10"/>
  <c r="EA125" i="10"/>
  <c r="DS125" i="10"/>
  <c r="DK125" i="10"/>
  <c r="DC125" i="10"/>
  <c r="CU125" i="10"/>
  <c r="CM125" i="10"/>
  <c r="CE125" i="10"/>
  <c r="BW125" i="10"/>
  <c r="BO125" i="10"/>
  <c r="BG125" i="10"/>
  <c r="AY125" i="10"/>
  <c r="AQ125" i="10"/>
  <c r="AI125" i="10"/>
  <c r="DZ125" i="10"/>
  <c r="DR125" i="10"/>
  <c r="DJ125" i="10"/>
  <c r="DB125" i="10"/>
  <c r="CT125" i="10"/>
  <c r="CL125" i="10"/>
  <c r="CD125" i="10"/>
  <c r="BV125" i="10"/>
  <c r="BN125" i="10"/>
  <c r="BF125" i="10"/>
  <c r="AX125" i="10"/>
  <c r="AP125" i="10"/>
  <c r="AH125" i="10"/>
  <c r="DX125" i="10"/>
  <c r="DP125" i="10"/>
  <c r="DH125" i="10"/>
  <c r="CZ125" i="10"/>
  <c r="CR125" i="10"/>
  <c r="CJ125" i="10"/>
  <c r="CB125" i="10"/>
  <c r="BT125" i="10"/>
  <c r="BL125" i="10"/>
  <c r="BD125" i="10"/>
  <c r="AV125" i="10"/>
  <c r="AN125" i="10"/>
  <c r="DI125" i="10"/>
  <c r="CC125" i="10"/>
  <c r="AW125" i="10"/>
  <c r="DG125" i="10"/>
  <c r="CA125" i="10"/>
  <c r="AU125" i="10"/>
  <c r="DA125" i="10"/>
  <c r="BU125" i="10"/>
  <c r="AO125" i="10"/>
  <c r="CY125" i="10"/>
  <c r="BS125" i="10"/>
  <c r="AM125" i="10"/>
  <c r="DY125" i="10"/>
  <c r="CS125" i="10"/>
  <c r="BM125" i="10"/>
  <c r="DW125" i="10"/>
  <c r="CQ125" i="10"/>
  <c r="BK125" i="10"/>
  <c r="DQ125" i="10"/>
  <c r="DO125" i="10"/>
  <c r="CK125" i="10"/>
  <c r="CI125" i="10"/>
  <c r="BE125" i="10"/>
  <c r="BC125" i="10"/>
  <c r="AG125" i="10"/>
  <c r="AX93" i="10"/>
  <c r="CX93" i="10"/>
  <c r="AK95" i="10"/>
  <c r="DV98" i="10"/>
  <c r="DN98" i="10"/>
  <c r="DF98" i="10"/>
  <c r="CX98" i="10"/>
  <c r="CP98" i="10"/>
  <c r="CH98" i="10"/>
  <c r="BZ98" i="10"/>
  <c r="BR98" i="10"/>
  <c r="BJ98" i="10"/>
  <c r="BB98" i="10"/>
  <c r="AT98" i="10"/>
  <c r="AL98" i="10"/>
  <c r="DU98" i="10"/>
  <c r="DM98" i="10"/>
  <c r="DE98" i="10"/>
  <c r="CW98" i="10"/>
  <c r="CO98" i="10"/>
  <c r="CG98" i="10"/>
  <c r="BY98" i="10"/>
  <c r="BQ98" i="10"/>
  <c r="BI98" i="10"/>
  <c r="BA98" i="10"/>
  <c r="AS98" i="10"/>
  <c r="AK98" i="10"/>
  <c r="EB98" i="10"/>
  <c r="DT98" i="10"/>
  <c r="DL98" i="10"/>
  <c r="DD98" i="10"/>
  <c r="CV98" i="10"/>
  <c r="CN98" i="10"/>
  <c r="CF98" i="10"/>
  <c r="BX98" i="10"/>
  <c r="BP98" i="10"/>
  <c r="BH98" i="10"/>
  <c r="AZ98" i="10"/>
  <c r="AR98" i="10"/>
  <c r="AJ98" i="10"/>
  <c r="EA98" i="10"/>
  <c r="DS98" i="10"/>
  <c r="DK98" i="10"/>
  <c r="DC98" i="10"/>
  <c r="CU98" i="10"/>
  <c r="CM98" i="10"/>
  <c r="CE98" i="10"/>
  <c r="BW98" i="10"/>
  <c r="BO98" i="10"/>
  <c r="BG98" i="10"/>
  <c r="AY98" i="10"/>
  <c r="AQ98" i="10"/>
  <c r="AI98" i="10"/>
  <c r="DZ98" i="10"/>
  <c r="DR98" i="10"/>
  <c r="DJ98" i="10"/>
  <c r="DB98" i="10"/>
  <c r="CT98" i="10"/>
  <c r="CL98" i="10"/>
  <c r="CD98" i="10"/>
  <c r="BV98" i="10"/>
  <c r="BN98" i="10"/>
  <c r="BF98" i="10"/>
  <c r="AX98" i="10"/>
  <c r="AP98" i="10"/>
  <c r="AH98" i="10"/>
  <c r="EB106" i="10"/>
  <c r="DT106" i="10"/>
  <c r="DL106" i="10"/>
  <c r="DD106" i="10"/>
  <c r="CV106" i="10"/>
  <c r="CN106" i="10"/>
  <c r="CF106" i="10"/>
  <c r="BX106" i="10"/>
  <c r="BP106" i="10"/>
  <c r="BH106" i="10"/>
  <c r="AZ106" i="10"/>
  <c r="AR106" i="10"/>
  <c r="AJ106" i="10"/>
  <c r="EA106" i="10"/>
  <c r="DS106" i="10"/>
  <c r="DK106" i="10"/>
  <c r="DC106" i="10"/>
  <c r="CU106" i="10"/>
  <c r="CM106" i="10"/>
  <c r="CE106" i="10"/>
  <c r="BW106" i="10"/>
  <c r="BO106" i="10"/>
  <c r="BG106" i="10"/>
  <c r="AY106" i="10"/>
  <c r="AQ106" i="10"/>
  <c r="AI106" i="10"/>
  <c r="DY106" i="10"/>
  <c r="DQ106" i="10"/>
  <c r="DI106" i="10"/>
  <c r="DA106" i="10"/>
  <c r="CS106" i="10"/>
  <c r="CK106" i="10"/>
  <c r="CC106" i="10"/>
  <c r="BU106" i="10"/>
  <c r="BM106" i="10"/>
  <c r="BE106" i="10"/>
  <c r="AW106" i="10"/>
  <c r="AO106" i="10"/>
  <c r="DW106" i="10"/>
  <c r="DO106" i="10"/>
  <c r="DG106" i="10"/>
  <c r="CY106" i="10"/>
  <c r="CQ106" i="10"/>
  <c r="CI106" i="10"/>
  <c r="CA106" i="10"/>
  <c r="BS106" i="10"/>
  <c r="BK106" i="10"/>
  <c r="BC106" i="10"/>
  <c r="AU106" i="10"/>
  <c r="AM106" i="10"/>
  <c r="DU106" i="10"/>
  <c r="DE106" i="10"/>
  <c r="CO106" i="10"/>
  <c r="BY106" i="10"/>
  <c r="BI106" i="10"/>
  <c r="AS106" i="10"/>
  <c r="DR106" i="10"/>
  <c r="DB106" i="10"/>
  <c r="CL106" i="10"/>
  <c r="BV106" i="10"/>
  <c r="BF106" i="10"/>
  <c r="AP106" i="10"/>
  <c r="DP106" i="10"/>
  <c r="CZ106" i="10"/>
  <c r="CJ106" i="10"/>
  <c r="BT106" i="10"/>
  <c r="BD106" i="10"/>
  <c r="AN106" i="10"/>
  <c r="DN106" i="10"/>
  <c r="CX106" i="10"/>
  <c r="CH106" i="10"/>
  <c r="BR106" i="10"/>
  <c r="BB106" i="10"/>
  <c r="AL106" i="10"/>
  <c r="DM106" i="10"/>
  <c r="CW106" i="10"/>
  <c r="CG106" i="10"/>
  <c r="BQ106" i="10"/>
  <c r="BA106" i="10"/>
  <c r="AK106" i="10"/>
  <c r="DX106" i="10"/>
  <c r="DH106" i="10"/>
  <c r="CR106" i="10"/>
  <c r="CB106" i="10"/>
  <c r="BL106" i="10"/>
  <c r="AV106" i="10"/>
  <c r="DV114" i="10"/>
  <c r="DN114" i="10"/>
  <c r="DF114" i="10"/>
  <c r="CX114" i="10"/>
  <c r="CP114" i="10"/>
  <c r="CH114" i="10"/>
  <c r="BZ114" i="10"/>
  <c r="BR114" i="10"/>
  <c r="BJ114" i="10"/>
  <c r="BB114" i="10"/>
  <c r="AT114" i="10"/>
  <c r="AL114" i="10"/>
  <c r="DU114" i="10"/>
  <c r="DM114" i="10"/>
  <c r="DE114" i="10"/>
  <c r="CW114" i="10"/>
  <c r="CO114" i="10"/>
  <c r="CG114" i="10"/>
  <c r="BY114" i="10"/>
  <c r="BQ114" i="10"/>
  <c r="BI114" i="10"/>
  <c r="EB114" i="10"/>
  <c r="DT114" i="10"/>
  <c r="DL114" i="10"/>
  <c r="DD114" i="10"/>
  <c r="CV114" i="10"/>
  <c r="CN114" i="10"/>
  <c r="CF114" i="10"/>
  <c r="BX114" i="10"/>
  <c r="BP114" i="10"/>
  <c r="BH114" i="10"/>
  <c r="AZ114" i="10"/>
  <c r="AR114" i="10"/>
  <c r="AJ114" i="10"/>
  <c r="DZ114" i="10"/>
  <c r="DR114" i="10"/>
  <c r="DJ114" i="10"/>
  <c r="DB114" i="10"/>
  <c r="CT114" i="10"/>
  <c r="CL114" i="10"/>
  <c r="CD114" i="10"/>
  <c r="BV114" i="10"/>
  <c r="BN114" i="10"/>
  <c r="BF114" i="10"/>
  <c r="EA114" i="10"/>
  <c r="DK114" i="10"/>
  <c r="CU114" i="10"/>
  <c r="CE114" i="10"/>
  <c r="BO114" i="10"/>
  <c r="BA114" i="10"/>
  <c r="AP114" i="10"/>
  <c r="DY114" i="10"/>
  <c r="DI114" i="10"/>
  <c r="CS114" i="10"/>
  <c r="CC114" i="10"/>
  <c r="BM114" i="10"/>
  <c r="AY114" i="10"/>
  <c r="AO114" i="10"/>
  <c r="DX114" i="10"/>
  <c r="DH114" i="10"/>
  <c r="CR114" i="10"/>
  <c r="CB114" i="10"/>
  <c r="BL114" i="10"/>
  <c r="AX114" i="10"/>
  <c r="AN114" i="10"/>
  <c r="DW114" i="10"/>
  <c r="DG114" i="10"/>
  <c r="CQ114" i="10"/>
  <c r="CA114" i="10"/>
  <c r="BK114" i="10"/>
  <c r="AW114" i="10"/>
  <c r="AM114" i="10"/>
  <c r="DS114" i="10"/>
  <c r="DC114" i="10"/>
  <c r="CM114" i="10"/>
  <c r="BW114" i="10"/>
  <c r="BG114" i="10"/>
  <c r="AV114" i="10"/>
  <c r="AK114" i="10"/>
  <c r="CK114" i="10"/>
  <c r="BC114" i="10"/>
  <c r="CJ114" i="10"/>
  <c r="AU114" i="10"/>
  <c r="DP114" i="10"/>
  <c r="BU114" i="10"/>
  <c r="AQ114" i="10"/>
  <c r="DA114" i="10"/>
  <c r="BS114" i="10"/>
  <c r="AH114" i="10"/>
  <c r="CY114" i="10"/>
  <c r="CI114" i="10"/>
  <c r="BT114" i="10"/>
  <c r="BE114" i="10"/>
  <c r="BD114" i="10"/>
  <c r="DO114" i="10"/>
  <c r="AI114" i="10"/>
  <c r="DU122" i="10"/>
  <c r="DM122" i="10"/>
  <c r="DE122" i="10"/>
  <c r="CW122" i="10"/>
  <c r="CO122" i="10"/>
  <c r="CG122" i="10"/>
  <c r="BY122" i="10"/>
  <c r="BQ122" i="10"/>
  <c r="BI122" i="10"/>
  <c r="BA122" i="10"/>
  <c r="AS122" i="10"/>
  <c r="AK122" i="10"/>
  <c r="EB122" i="10"/>
  <c r="DT122" i="10"/>
  <c r="DL122" i="10"/>
  <c r="DD122" i="10"/>
  <c r="CV122" i="10"/>
  <c r="CN122" i="10"/>
  <c r="CF122" i="10"/>
  <c r="BX122" i="10"/>
  <c r="BP122" i="10"/>
  <c r="BH122" i="10"/>
  <c r="AZ122" i="10"/>
  <c r="AR122" i="10"/>
  <c r="AJ122" i="10"/>
  <c r="EA122" i="10"/>
  <c r="DS122" i="10"/>
  <c r="DK122" i="10"/>
  <c r="DC122" i="10"/>
  <c r="CU122" i="10"/>
  <c r="CM122" i="10"/>
  <c r="CE122" i="10"/>
  <c r="BW122" i="10"/>
  <c r="BO122" i="10"/>
  <c r="BG122" i="10"/>
  <c r="AY122" i="10"/>
  <c r="AQ122" i="10"/>
  <c r="AI122" i="10"/>
  <c r="DZ122" i="10"/>
  <c r="DR122" i="10"/>
  <c r="DJ122" i="10"/>
  <c r="DB122" i="10"/>
  <c r="CT122" i="10"/>
  <c r="CL122" i="10"/>
  <c r="CD122" i="10"/>
  <c r="BV122" i="10"/>
  <c r="BN122" i="10"/>
  <c r="BF122" i="10"/>
  <c r="AX122" i="10"/>
  <c r="AP122" i="10"/>
  <c r="AH122" i="10"/>
  <c r="DY122" i="10"/>
  <c r="DQ122" i="10"/>
  <c r="DI122" i="10"/>
  <c r="DA122" i="10"/>
  <c r="CS122" i="10"/>
  <c r="CK122" i="10"/>
  <c r="CC122" i="10"/>
  <c r="BU122" i="10"/>
  <c r="BM122" i="10"/>
  <c r="BE122" i="10"/>
  <c r="AW122" i="10"/>
  <c r="AO122" i="10"/>
  <c r="DH122" i="10"/>
  <c r="CP122" i="10"/>
  <c r="BS122" i="10"/>
  <c r="AV122" i="10"/>
  <c r="DG122" i="10"/>
  <c r="CJ122" i="10"/>
  <c r="BR122" i="10"/>
  <c r="AU122" i="10"/>
  <c r="DX122" i="10"/>
  <c r="DF122" i="10"/>
  <c r="CI122" i="10"/>
  <c r="BL122" i="10"/>
  <c r="AT122" i="10"/>
  <c r="DW122" i="10"/>
  <c r="CZ122" i="10"/>
  <c r="CH122" i="10"/>
  <c r="BK122" i="10"/>
  <c r="AN122" i="10"/>
  <c r="DV122" i="10"/>
  <c r="CY122" i="10"/>
  <c r="CB122" i="10"/>
  <c r="BJ122" i="10"/>
  <c r="AM122" i="10"/>
  <c r="DO122" i="10"/>
  <c r="BD122" i="10"/>
  <c r="DN122" i="10"/>
  <c r="BC122" i="10"/>
  <c r="CX122" i="10"/>
  <c r="BB122" i="10"/>
  <c r="CR122" i="10"/>
  <c r="AL122" i="10"/>
  <c r="CQ122" i="10"/>
  <c r="BZ122" i="10"/>
  <c r="BT122" i="10"/>
  <c r="CA122" i="10"/>
  <c r="DX130" i="10"/>
  <c r="DP130" i="10"/>
  <c r="DH130" i="10"/>
  <c r="CZ130" i="10"/>
  <c r="CR130" i="10"/>
  <c r="CJ130" i="10"/>
  <c r="CB130" i="10"/>
  <c r="BT130" i="10"/>
  <c r="BL130" i="10"/>
  <c r="BD130" i="10"/>
  <c r="AV130" i="10"/>
  <c r="AN130" i="10"/>
  <c r="DV130" i="10"/>
  <c r="DN130" i="10"/>
  <c r="DF130" i="10"/>
  <c r="CX130" i="10"/>
  <c r="CP130" i="10"/>
  <c r="CH130" i="10"/>
  <c r="BZ130" i="10"/>
  <c r="BR130" i="10"/>
  <c r="DU130" i="10"/>
  <c r="DM130" i="10"/>
  <c r="DE130" i="10"/>
  <c r="CW130" i="10"/>
  <c r="EB130" i="10"/>
  <c r="DT130" i="10"/>
  <c r="DL130" i="10"/>
  <c r="DD130" i="10"/>
  <c r="CV130" i="10"/>
  <c r="CN130" i="10"/>
  <c r="CF130" i="10"/>
  <c r="BX130" i="10"/>
  <c r="BP130" i="10"/>
  <c r="BH130" i="10"/>
  <c r="AZ130" i="10"/>
  <c r="AR130" i="10"/>
  <c r="AJ130" i="10"/>
  <c r="DO130" i="10"/>
  <c r="CY130" i="10"/>
  <c r="CK130" i="10"/>
  <c r="BW130" i="10"/>
  <c r="BK130" i="10"/>
  <c r="BA130" i="10"/>
  <c r="AP130" i="10"/>
  <c r="EA130" i="10"/>
  <c r="DK130" i="10"/>
  <c r="CU130" i="10"/>
  <c r="CI130" i="10"/>
  <c r="BV130" i="10"/>
  <c r="BJ130" i="10"/>
  <c r="AY130" i="10"/>
  <c r="AO130" i="10"/>
  <c r="DZ130" i="10"/>
  <c r="DJ130" i="10"/>
  <c r="CT130" i="10"/>
  <c r="CG130" i="10"/>
  <c r="BU130" i="10"/>
  <c r="BI130" i="10"/>
  <c r="AX130" i="10"/>
  <c r="AM130" i="10"/>
  <c r="DY130" i="10"/>
  <c r="DI130" i="10"/>
  <c r="CS130" i="10"/>
  <c r="CE130" i="10"/>
  <c r="BS130" i="10"/>
  <c r="BG130" i="10"/>
  <c r="AW130" i="10"/>
  <c r="AL130" i="10"/>
  <c r="DW130" i="10"/>
  <c r="DG130" i="10"/>
  <c r="CQ130" i="10"/>
  <c r="CD130" i="10"/>
  <c r="BQ130" i="10"/>
  <c r="BF130" i="10"/>
  <c r="AU130" i="10"/>
  <c r="AK130" i="10"/>
  <c r="DR130" i="10"/>
  <c r="DB130" i="10"/>
  <c r="CM130" i="10"/>
  <c r="CA130" i="10"/>
  <c r="BN130" i="10"/>
  <c r="BC130" i="10"/>
  <c r="AS130" i="10"/>
  <c r="AH130" i="10"/>
  <c r="DC130" i="10"/>
  <c r="BE130" i="10"/>
  <c r="DA130" i="10"/>
  <c r="BB130" i="10"/>
  <c r="CO130" i="10"/>
  <c r="AT130" i="10"/>
  <c r="CL130" i="10"/>
  <c r="AQ130" i="10"/>
  <c r="CC130" i="10"/>
  <c r="AI130" i="10"/>
  <c r="BY130" i="10"/>
  <c r="BO130" i="10"/>
  <c r="BM130" i="10"/>
  <c r="DS130" i="10"/>
  <c r="DQ130" i="10"/>
  <c r="AG98" i="10"/>
  <c r="AG106" i="10"/>
  <c r="AG114" i="10"/>
  <c r="AG122" i="10"/>
  <c r="AG130" i="10"/>
  <c r="AM87" i="10"/>
  <c r="AU87" i="10"/>
  <c r="BC87" i="10"/>
  <c r="BK87" i="10"/>
  <c r="BS87" i="10"/>
  <c r="CA87" i="10"/>
  <c r="CI87" i="10"/>
  <c r="CQ87" i="10"/>
  <c r="CY87" i="10"/>
  <c r="DG87" i="10"/>
  <c r="DO87" i="10"/>
  <c r="DW87" i="10"/>
  <c r="AJ88" i="10"/>
  <c r="AR88" i="10"/>
  <c r="AZ88" i="10"/>
  <c r="BH88" i="10"/>
  <c r="BP88" i="10"/>
  <c r="BX88" i="10"/>
  <c r="CF88" i="10"/>
  <c r="CN88" i="10"/>
  <c r="CV88" i="10"/>
  <c r="DD88" i="10"/>
  <c r="DL88" i="10"/>
  <c r="DT88" i="10"/>
  <c r="EB88" i="10"/>
  <c r="AO89" i="10"/>
  <c r="AW89" i="10"/>
  <c r="BE89" i="10"/>
  <c r="BM89" i="10"/>
  <c r="BU89" i="10"/>
  <c r="CC89" i="10"/>
  <c r="CK89" i="10"/>
  <c r="CS89" i="10"/>
  <c r="DA89" i="10"/>
  <c r="DI89" i="10"/>
  <c r="DQ89" i="10"/>
  <c r="DY89" i="10"/>
  <c r="AL90" i="10"/>
  <c r="AT90" i="10"/>
  <c r="BB90" i="10"/>
  <c r="BJ90" i="10"/>
  <c r="BR90" i="10"/>
  <c r="BZ90" i="10"/>
  <c r="CH90" i="10"/>
  <c r="CP90" i="10"/>
  <c r="CX90" i="10"/>
  <c r="DF90" i="10"/>
  <c r="DN90" i="10"/>
  <c r="DV90" i="10"/>
  <c r="AI91" i="10"/>
  <c r="AQ91" i="10"/>
  <c r="AY91" i="10"/>
  <c r="BG91" i="10"/>
  <c r="BO91" i="10"/>
  <c r="BW91" i="10"/>
  <c r="CE91" i="10"/>
  <c r="CM91" i="10"/>
  <c r="CU91" i="10"/>
  <c r="DC91" i="10"/>
  <c r="DK91" i="10"/>
  <c r="DS91" i="10"/>
  <c r="EA91" i="10"/>
  <c r="AN92" i="10"/>
  <c r="AV92" i="10"/>
  <c r="BD92" i="10"/>
  <c r="BL92" i="10"/>
  <c r="BT92" i="10"/>
  <c r="CB92" i="10"/>
  <c r="CJ92" i="10"/>
  <c r="CR92" i="10"/>
  <c r="CZ92" i="10"/>
  <c r="DH92" i="10"/>
  <c r="DP92" i="10"/>
  <c r="DX92" i="10"/>
  <c r="AK93" i="10"/>
  <c r="AS93" i="10"/>
  <c r="BA93" i="10"/>
  <c r="BI93" i="10"/>
  <c r="BY93" i="10"/>
  <c r="CO93" i="10"/>
  <c r="DE93" i="10"/>
  <c r="AP94" i="10"/>
  <c r="BF94" i="10"/>
  <c r="BV94" i="10"/>
  <c r="CL94" i="10"/>
  <c r="DB94" i="10"/>
  <c r="DR94" i="10"/>
  <c r="AS95" i="10"/>
  <c r="BK95" i="10"/>
  <c r="CH95" i="10"/>
  <c r="DE95" i="10"/>
  <c r="AY96" i="10"/>
  <c r="BV96" i="10"/>
  <c r="CN96" i="10"/>
  <c r="DK96" i="10"/>
  <c r="AM98" i="10"/>
  <c r="BE98" i="10"/>
  <c r="CB98" i="10"/>
  <c r="CY98" i="10"/>
  <c r="DQ98" i="10"/>
  <c r="AS99" i="10"/>
  <c r="BP99" i="10"/>
  <c r="CH99" i="10"/>
  <c r="DE99" i="10"/>
  <c r="AY100" i="10"/>
  <c r="BV100" i="10"/>
  <c r="CS100" i="10"/>
  <c r="DK100" i="10"/>
  <c r="AM101" i="10"/>
  <c r="BJ101" i="10"/>
  <c r="CB101" i="10"/>
  <c r="CY101" i="10"/>
  <c r="DV101" i="10"/>
  <c r="AS102" i="10"/>
  <c r="BP102" i="10"/>
  <c r="CM102" i="10"/>
  <c r="DE102" i="10"/>
  <c r="EB102" i="10"/>
  <c r="BD103" i="10"/>
  <c r="BV103" i="10"/>
  <c r="CT103" i="10"/>
  <c r="DW103" i="10"/>
  <c r="BM104" i="10"/>
  <c r="DD104" i="10"/>
  <c r="BQ105" i="10"/>
  <c r="AH106" i="10"/>
  <c r="CT106" i="10"/>
  <c r="AI108" i="10"/>
  <c r="DH108" i="10"/>
  <c r="AQ110" i="10"/>
  <c r="DI111" i="10"/>
  <c r="CQ113" i="10"/>
  <c r="DZ93" i="10"/>
  <c r="DR93" i="10"/>
  <c r="DJ93" i="10"/>
  <c r="DB93" i="10"/>
  <c r="CT93" i="10"/>
  <c r="CL93" i="10"/>
  <c r="CD93" i="10"/>
  <c r="BV93" i="10"/>
  <c r="BN93" i="10"/>
  <c r="DY93" i="10"/>
  <c r="DQ93" i="10"/>
  <c r="DI93" i="10"/>
  <c r="DA93" i="10"/>
  <c r="CS93" i="10"/>
  <c r="CK93" i="10"/>
  <c r="CC93" i="10"/>
  <c r="BU93" i="10"/>
  <c r="BM93" i="10"/>
  <c r="DX93" i="10"/>
  <c r="DP93" i="10"/>
  <c r="DH93" i="10"/>
  <c r="CZ93" i="10"/>
  <c r="CR93" i="10"/>
  <c r="CJ93" i="10"/>
  <c r="CB93" i="10"/>
  <c r="BT93" i="10"/>
  <c r="BL93" i="10"/>
  <c r="DW93" i="10"/>
  <c r="DO93" i="10"/>
  <c r="DG93" i="10"/>
  <c r="CY93" i="10"/>
  <c r="CQ93" i="10"/>
  <c r="CI93" i="10"/>
  <c r="CA93" i="10"/>
  <c r="BS93" i="10"/>
  <c r="BK93" i="10"/>
  <c r="EB95" i="10"/>
  <c r="DT95" i="10"/>
  <c r="DL95" i="10"/>
  <c r="DD95" i="10"/>
  <c r="CV95" i="10"/>
  <c r="CN95" i="10"/>
  <c r="CF95" i="10"/>
  <c r="BX95" i="10"/>
  <c r="BP95" i="10"/>
  <c r="BH95" i="10"/>
  <c r="AZ95" i="10"/>
  <c r="AR95" i="10"/>
  <c r="AJ95" i="10"/>
  <c r="EA95" i="10"/>
  <c r="DS95" i="10"/>
  <c r="DK95" i="10"/>
  <c r="DC95" i="10"/>
  <c r="CU95" i="10"/>
  <c r="CM95" i="10"/>
  <c r="CE95" i="10"/>
  <c r="BW95" i="10"/>
  <c r="BO95" i="10"/>
  <c r="BG95" i="10"/>
  <c r="AY95" i="10"/>
  <c r="AQ95" i="10"/>
  <c r="AI95" i="10"/>
  <c r="DZ95" i="10"/>
  <c r="DR95" i="10"/>
  <c r="DJ95" i="10"/>
  <c r="DB95" i="10"/>
  <c r="CT95" i="10"/>
  <c r="CL95" i="10"/>
  <c r="CD95" i="10"/>
  <c r="BV95" i="10"/>
  <c r="BN95" i="10"/>
  <c r="BF95" i="10"/>
  <c r="AX95" i="10"/>
  <c r="AP95" i="10"/>
  <c r="AH95" i="10"/>
  <c r="DY95" i="10"/>
  <c r="DQ95" i="10"/>
  <c r="DI95" i="10"/>
  <c r="DA95" i="10"/>
  <c r="CS95" i="10"/>
  <c r="CK95" i="10"/>
  <c r="CC95" i="10"/>
  <c r="BU95" i="10"/>
  <c r="BM95" i="10"/>
  <c r="BE95" i="10"/>
  <c r="AW95" i="10"/>
  <c r="AO95" i="10"/>
  <c r="DX95" i="10"/>
  <c r="DP95" i="10"/>
  <c r="DH95" i="10"/>
  <c r="CZ95" i="10"/>
  <c r="CR95" i="10"/>
  <c r="CJ95" i="10"/>
  <c r="CB95" i="10"/>
  <c r="BT95" i="10"/>
  <c r="BL95" i="10"/>
  <c r="BD95" i="10"/>
  <c r="AV95" i="10"/>
  <c r="AN95" i="10"/>
  <c r="DV119" i="10"/>
  <c r="DN119" i="10"/>
  <c r="DF119" i="10"/>
  <c r="CX119" i="10"/>
  <c r="CP119" i="10"/>
  <c r="CH119" i="10"/>
  <c r="BZ119" i="10"/>
  <c r="BR119" i="10"/>
  <c r="BJ119" i="10"/>
  <c r="BB119" i="10"/>
  <c r="AT119" i="10"/>
  <c r="AL119" i="10"/>
  <c r="DU119" i="10"/>
  <c r="DM119" i="10"/>
  <c r="DE119" i="10"/>
  <c r="CW119" i="10"/>
  <c r="CO119" i="10"/>
  <c r="CG119" i="10"/>
  <c r="BY119" i="10"/>
  <c r="BQ119" i="10"/>
  <c r="BI119" i="10"/>
  <c r="BA119" i="10"/>
  <c r="AS119" i="10"/>
  <c r="AK119" i="10"/>
  <c r="EB119" i="10"/>
  <c r="DT119" i="10"/>
  <c r="DL119" i="10"/>
  <c r="DD119" i="10"/>
  <c r="CV119" i="10"/>
  <c r="CN119" i="10"/>
  <c r="CF119" i="10"/>
  <c r="BX119" i="10"/>
  <c r="BP119" i="10"/>
  <c r="BH119" i="10"/>
  <c r="AZ119" i="10"/>
  <c r="AR119" i="10"/>
  <c r="AJ119" i="10"/>
  <c r="EA119" i="10"/>
  <c r="DS119" i="10"/>
  <c r="DK119" i="10"/>
  <c r="DC119" i="10"/>
  <c r="CU119" i="10"/>
  <c r="CM119" i="10"/>
  <c r="CE119" i="10"/>
  <c r="BW119" i="10"/>
  <c r="BO119" i="10"/>
  <c r="BG119" i="10"/>
  <c r="AY119" i="10"/>
  <c r="DZ119" i="10"/>
  <c r="DR119" i="10"/>
  <c r="DJ119" i="10"/>
  <c r="DB119" i="10"/>
  <c r="CT119" i="10"/>
  <c r="CL119" i="10"/>
  <c r="CD119" i="10"/>
  <c r="BV119" i="10"/>
  <c r="BN119" i="10"/>
  <c r="BF119" i="10"/>
  <c r="AX119" i="10"/>
  <c r="AP119" i="10"/>
  <c r="AH119" i="10"/>
  <c r="DH119" i="10"/>
  <c r="CK119" i="10"/>
  <c r="BS119" i="10"/>
  <c r="AV119" i="10"/>
  <c r="DY119" i="10"/>
  <c r="DG119" i="10"/>
  <c r="CJ119" i="10"/>
  <c r="BM119" i="10"/>
  <c r="AU119" i="10"/>
  <c r="DX119" i="10"/>
  <c r="DA119" i="10"/>
  <c r="CI119" i="10"/>
  <c r="BL119" i="10"/>
  <c r="AQ119" i="10"/>
  <c r="DW119" i="10"/>
  <c r="CZ119" i="10"/>
  <c r="CC119" i="10"/>
  <c r="BK119" i="10"/>
  <c r="AO119" i="10"/>
  <c r="DQ119" i="10"/>
  <c r="CY119" i="10"/>
  <c r="CB119" i="10"/>
  <c r="BE119" i="10"/>
  <c r="AN119" i="10"/>
  <c r="BU119" i="10"/>
  <c r="DP119" i="10"/>
  <c r="BT119" i="10"/>
  <c r="DO119" i="10"/>
  <c r="BD119" i="10"/>
  <c r="DI119" i="10"/>
  <c r="BC119" i="10"/>
  <c r="CS119" i="10"/>
  <c r="AW119" i="10"/>
  <c r="CA119" i="10"/>
  <c r="AM119" i="10"/>
  <c r="CQ119" i="10"/>
  <c r="AI119" i="10"/>
  <c r="AG111" i="10"/>
  <c r="BH87" i="10"/>
  <c r="CN87" i="10"/>
  <c r="DT87" i="10"/>
  <c r="AP93" i="10"/>
  <c r="CW95" i="10"/>
  <c r="CQ109" i="10"/>
  <c r="EA99" i="10"/>
  <c r="DS99" i="10"/>
  <c r="DK99" i="10"/>
  <c r="DC99" i="10"/>
  <c r="CU99" i="10"/>
  <c r="CM99" i="10"/>
  <c r="CE99" i="10"/>
  <c r="BW99" i="10"/>
  <c r="BO99" i="10"/>
  <c r="BG99" i="10"/>
  <c r="AY99" i="10"/>
  <c r="AQ99" i="10"/>
  <c r="AI99" i="10"/>
  <c r="DZ99" i="10"/>
  <c r="DR99" i="10"/>
  <c r="DJ99" i="10"/>
  <c r="DB99" i="10"/>
  <c r="CT99" i="10"/>
  <c r="CL99" i="10"/>
  <c r="CD99" i="10"/>
  <c r="BV99" i="10"/>
  <c r="BN99" i="10"/>
  <c r="BF99" i="10"/>
  <c r="AX99" i="10"/>
  <c r="AP99" i="10"/>
  <c r="AH99" i="10"/>
  <c r="DY99" i="10"/>
  <c r="DQ99" i="10"/>
  <c r="DI99" i="10"/>
  <c r="DA99" i="10"/>
  <c r="CS99" i="10"/>
  <c r="CK99" i="10"/>
  <c r="CC99" i="10"/>
  <c r="BU99" i="10"/>
  <c r="BM99" i="10"/>
  <c r="BE99" i="10"/>
  <c r="AW99" i="10"/>
  <c r="AO99" i="10"/>
  <c r="DX99" i="10"/>
  <c r="DP99" i="10"/>
  <c r="DH99" i="10"/>
  <c r="CZ99" i="10"/>
  <c r="CR99" i="10"/>
  <c r="CJ99" i="10"/>
  <c r="CB99" i="10"/>
  <c r="BT99" i="10"/>
  <c r="BL99" i="10"/>
  <c r="BD99" i="10"/>
  <c r="AV99" i="10"/>
  <c r="AN99" i="10"/>
  <c r="DW99" i="10"/>
  <c r="DO99" i="10"/>
  <c r="DG99" i="10"/>
  <c r="CY99" i="10"/>
  <c r="CQ99" i="10"/>
  <c r="CI99" i="10"/>
  <c r="CA99" i="10"/>
  <c r="BS99" i="10"/>
  <c r="BK99" i="10"/>
  <c r="BC99" i="10"/>
  <c r="AU99" i="10"/>
  <c r="AM99" i="10"/>
  <c r="DZ107" i="10"/>
  <c r="DR107" i="10"/>
  <c r="DJ107" i="10"/>
  <c r="DB107" i="10"/>
  <c r="CT107" i="10"/>
  <c r="CL107" i="10"/>
  <c r="CD107" i="10"/>
  <c r="DW107" i="10"/>
  <c r="DN107" i="10"/>
  <c r="DE107" i="10"/>
  <c r="CV107" i="10"/>
  <c r="CM107" i="10"/>
  <c r="CC107" i="10"/>
  <c r="BU107" i="10"/>
  <c r="BM107" i="10"/>
  <c r="BE107" i="10"/>
  <c r="AW107" i="10"/>
  <c r="AO107" i="10"/>
  <c r="DV107" i="10"/>
  <c r="DM107" i="10"/>
  <c r="DD107" i="10"/>
  <c r="CU107" i="10"/>
  <c r="CK107" i="10"/>
  <c r="CB107" i="10"/>
  <c r="BT107" i="10"/>
  <c r="BL107" i="10"/>
  <c r="BD107" i="10"/>
  <c r="AV107" i="10"/>
  <c r="AN107" i="10"/>
  <c r="DT107" i="10"/>
  <c r="DK107" i="10"/>
  <c r="DA107" i="10"/>
  <c r="CR107" i="10"/>
  <c r="CI107" i="10"/>
  <c r="BZ107" i="10"/>
  <c r="BR107" i="10"/>
  <c r="BJ107" i="10"/>
  <c r="BB107" i="10"/>
  <c r="AT107" i="10"/>
  <c r="AL107" i="10"/>
  <c r="EA107" i="10"/>
  <c r="DQ107" i="10"/>
  <c r="DH107" i="10"/>
  <c r="CY107" i="10"/>
  <c r="CP107" i="10"/>
  <c r="CG107" i="10"/>
  <c r="BX107" i="10"/>
  <c r="BP107" i="10"/>
  <c r="BH107" i="10"/>
  <c r="AZ107" i="10"/>
  <c r="AR107" i="10"/>
  <c r="AJ107" i="10"/>
  <c r="DX107" i="10"/>
  <c r="DF107" i="10"/>
  <c r="CN107" i="10"/>
  <c r="BV107" i="10"/>
  <c r="BF107" i="10"/>
  <c r="AP107" i="10"/>
  <c r="DU107" i="10"/>
  <c r="DC107" i="10"/>
  <c r="CJ107" i="10"/>
  <c r="BS107" i="10"/>
  <c r="BC107" i="10"/>
  <c r="AM107" i="10"/>
  <c r="DS107" i="10"/>
  <c r="CZ107" i="10"/>
  <c r="CH107" i="10"/>
  <c r="BQ107" i="10"/>
  <c r="BA107" i="10"/>
  <c r="AK107" i="10"/>
  <c r="DP107" i="10"/>
  <c r="CX107" i="10"/>
  <c r="CF107" i="10"/>
  <c r="BO107" i="10"/>
  <c r="AY107" i="10"/>
  <c r="AI107" i="10"/>
  <c r="DO107" i="10"/>
  <c r="CW107" i="10"/>
  <c r="CE107" i="10"/>
  <c r="BN107" i="10"/>
  <c r="AX107" i="10"/>
  <c r="AH107" i="10"/>
  <c r="EB107" i="10"/>
  <c r="DI107" i="10"/>
  <c r="CQ107" i="10"/>
  <c r="BY107" i="10"/>
  <c r="BI107" i="10"/>
  <c r="AS107" i="10"/>
  <c r="EA115" i="10"/>
  <c r="DS115" i="10"/>
  <c r="DK115" i="10"/>
  <c r="DC115" i="10"/>
  <c r="CU115" i="10"/>
  <c r="CM115" i="10"/>
  <c r="CE115" i="10"/>
  <c r="BW115" i="10"/>
  <c r="BO115" i="10"/>
  <c r="BG115" i="10"/>
  <c r="AY115" i="10"/>
  <c r="AQ115" i="10"/>
  <c r="AI115" i="10"/>
  <c r="DZ115" i="10"/>
  <c r="DR115" i="10"/>
  <c r="DJ115" i="10"/>
  <c r="DB115" i="10"/>
  <c r="CT115" i="10"/>
  <c r="CL115" i="10"/>
  <c r="CD115" i="10"/>
  <c r="BV115" i="10"/>
  <c r="BN115" i="10"/>
  <c r="BF115" i="10"/>
  <c r="AX115" i="10"/>
  <c r="AP115" i="10"/>
  <c r="AH115" i="10"/>
  <c r="DY115" i="10"/>
  <c r="DQ115" i="10"/>
  <c r="DI115" i="10"/>
  <c r="DA115" i="10"/>
  <c r="CS115" i="10"/>
  <c r="CK115" i="10"/>
  <c r="CC115" i="10"/>
  <c r="BU115" i="10"/>
  <c r="BM115" i="10"/>
  <c r="BE115" i="10"/>
  <c r="AW115" i="10"/>
  <c r="AO115" i="10"/>
  <c r="DX115" i="10"/>
  <c r="DP115" i="10"/>
  <c r="DH115" i="10"/>
  <c r="CZ115" i="10"/>
  <c r="CR115" i="10"/>
  <c r="CJ115" i="10"/>
  <c r="CB115" i="10"/>
  <c r="BT115" i="10"/>
  <c r="BL115" i="10"/>
  <c r="BD115" i="10"/>
  <c r="AV115" i="10"/>
  <c r="AN115" i="10"/>
  <c r="DW115" i="10"/>
  <c r="DO115" i="10"/>
  <c r="DG115" i="10"/>
  <c r="CY115" i="10"/>
  <c r="CQ115" i="10"/>
  <c r="CI115" i="10"/>
  <c r="CA115" i="10"/>
  <c r="BS115" i="10"/>
  <c r="BK115" i="10"/>
  <c r="BC115" i="10"/>
  <c r="AU115" i="10"/>
  <c r="AM115" i="10"/>
  <c r="DM115" i="10"/>
  <c r="CP115" i="10"/>
  <c r="BX115" i="10"/>
  <c r="BA115" i="10"/>
  <c r="DL115" i="10"/>
  <c r="CO115" i="10"/>
  <c r="BR115" i="10"/>
  <c r="AZ115" i="10"/>
  <c r="DF115" i="10"/>
  <c r="CN115" i="10"/>
  <c r="BQ115" i="10"/>
  <c r="AT115" i="10"/>
  <c r="EB115" i="10"/>
  <c r="DE115" i="10"/>
  <c r="CH115" i="10"/>
  <c r="BP115" i="10"/>
  <c r="AS115" i="10"/>
  <c r="DV115" i="10"/>
  <c r="DD115" i="10"/>
  <c r="CG115" i="10"/>
  <c r="BJ115" i="10"/>
  <c r="AR115" i="10"/>
  <c r="CV115" i="10"/>
  <c r="AK115" i="10"/>
  <c r="CF115" i="10"/>
  <c r="AJ115" i="10"/>
  <c r="DU115" i="10"/>
  <c r="BY115" i="10"/>
  <c r="DN115" i="10"/>
  <c r="BH115" i="10"/>
  <c r="CW115" i="10"/>
  <c r="BZ115" i="10"/>
  <c r="BI115" i="10"/>
  <c r="BB115" i="10"/>
  <c r="AL115" i="10"/>
  <c r="DT115" i="10"/>
  <c r="EB123" i="10"/>
  <c r="DT123" i="10"/>
  <c r="DL123" i="10"/>
  <c r="DD123" i="10"/>
  <c r="CV123" i="10"/>
  <c r="EA123" i="10"/>
  <c r="DZ123" i="10"/>
  <c r="DY123" i="10"/>
  <c r="DQ123" i="10"/>
  <c r="DI123" i="10"/>
  <c r="DX123" i="10"/>
  <c r="DP123" i="10"/>
  <c r="DN123" i="10"/>
  <c r="DC123" i="10"/>
  <c r="CT123" i="10"/>
  <c r="CL123" i="10"/>
  <c r="CD123" i="10"/>
  <c r="BV123" i="10"/>
  <c r="BN123" i="10"/>
  <c r="BF123" i="10"/>
  <c r="AX123" i="10"/>
  <c r="AP123" i="10"/>
  <c r="AH123" i="10"/>
  <c r="DM123" i="10"/>
  <c r="DB123" i="10"/>
  <c r="CS123" i="10"/>
  <c r="CK123" i="10"/>
  <c r="CC123" i="10"/>
  <c r="BU123" i="10"/>
  <c r="BM123" i="10"/>
  <c r="BE123" i="10"/>
  <c r="AW123" i="10"/>
  <c r="AO123" i="10"/>
  <c r="DW123" i="10"/>
  <c r="DK123" i="10"/>
  <c r="DA123" i="10"/>
  <c r="CR123" i="10"/>
  <c r="CJ123" i="10"/>
  <c r="CB123" i="10"/>
  <c r="BT123" i="10"/>
  <c r="BL123" i="10"/>
  <c r="BD123" i="10"/>
  <c r="AV123" i="10"/>
  <c r="AN123" i="10"/>
  <c r="DV123" i="10"/>
  <c r="DJ123" i="10"/>
  <c r="CZ123" i="10"/>
  <c r="CQ123" i="10"/>
  <c r="CI123" i="10"/>
  <c r="CA123" i="10"/>
  <c r="BS123" i="10"/>
  <c r="BK123" i="10"/>
  <c r="BC123" i="10"/>
  <c r="AU123" i="10"/>
  <c r="AM123" i="10"/>
  <c r="DU123" i="10"/>
  <c r="DH123" i="10"/>
  <c r="CY123" i="10"/>
  <c r="CP123" i="10"/>
  <c r="CH123" i="10"/>
  <c r="BZ123" i="10"/>
  <c r="BR123" i="10"/>
  <c r="BJ123" i="10"/>
  <c r="BB123" i="10"/>
  <c r="AT123" i="10"/>
  <c r="AL123" i="10"/>
  <c r="DS123" i="10"/>
  <c r="DG123" i="10"/>
  <c r="CX123" i="10"/>
  <c r="CO123" i="10"/>
  <c r="CG123" i="10"/>
  <c r="BY123" i="10"/>
  <c r="BQ123" i="10"/>
  <c r="DR123" i="10"/>
  <c r="CF123" i="10"/>
  <c r="BG123" i="10"/>
  <c r="AJ123" i="10"/>
  <c r="DO123" i="10"/>
  <c r="CE123" i="10"/>
  <c r="BA123" i="10"/>
  <c r="AI123" i="10"/>
  <c r="DF123" i="10"/>
  <c r="BX123" i="10"/>
  <c r="AZ123" i="10"/>
  <c r="DE123" i="10"/>
  <c r="BW123" i="10"/>
  <c r="AY123" i="10"/>
  <c r="CW123" i="10"/>
  <c r="BP123" i="10"/>
  <c r="AS123" i="10"/>
  <c r="CM123" i="10"/>
  <c r="BO123" i="10"/>
  <c r="BI123" i="10"/>
  <c r="BH123" i="10"/>
  <c r="AR123" i="10"/>
  <c r="CU123" i="10"/>
  <c r="CN123" i="10"/>
  <c r="AK123" i="10"/>
  <c r="AQ123" i="10"/>
  <c r="DU131" i="10"/>
  <c r="DM131" i="10"/>
  <c r="DE131" i="10"/>
  <c r="CW131" i="10"/>
  <c r="CO131" i="10"/>
  <c r="CG131" i="10"/>
  <c r="BY131" i="10"/>
  <c r="BQ131" i="10"/>
  <c r="BI131" i="10"/>
  <c r="BA131" i="10"/>
  <c r="AS131" i="10"/>
  <c r="AK131" i="10"/>
  <c r="EB131" i="10"/>
  <c r="DT131" i="10"/>
  <c r="DL131" i="10"/>
  <c r="DD131" i="10"/>
  <c r="CV131" i="10"/>
  <c r="CN131" i="10"/>
  <c r="CF131" i="10"/>
  <c r="BX131" i="10"/>
  <c r="BP131" i="10"/>
  <c r="BH131" i="10"/>
  <c r="AZ131" i="10"/>
  <c r="EA131" i="10"/>
  <c r="DS131" i="10"/>
  <c r="DK131" i="10"/>
  <c r="DC131" i="10"/>
  <c r="CU131" i="10"/>
  <c r="CM131" i="10"/>
  <c r="CE131" i="10"/>
  <c r="BW131" i="10"/>
  <c r="BO131" i="10"/>
  <c r="BG131" i="10"/>
  <c r="AY131" i="10"/>
  <c r="AQ131" i="10"/>
  <c r="AI131" i="10"/>
  <c r="DZ131" i="10"/>
  <c r="DR131" i="10"/>
  <c r="DJ131" i="10"/>
  <c r="DB131" i="10"/>
  <c r="CT131" i="10"/>
  <c r="CL131" i="10"/>
  <c r="CD131" i="10"/>
  <c r="BV131" i="10"/>
  <c r="BN131" i="10"/>
  <c r="BF131" i="10"/>
  <c r="AX131" i="10"/>
  <c r="AP131" i="10"/>
  <c r="AH131" i="10"/>
  <c r="DY131" i="10"/>
  <c r="DQ131" i="10"/>
  <c r="DI131" i="10"/>
  <c r="DA131" i="10"/>
  <c r="CS131" i="10"/>
  <c r="CK131" i="10"/>
  <c r="CC131" i="10"/>
  <c r="BU131" i="10"/>
  <c r="BM131" i="10"/>
  <c r="BE131" i="10"/>
  <c r="AW131" i="10"/>
  <c r="AO131" i="10"/>
  <c r="DX131" i="10"/>
  <c r="DP131" i="10"/>
  <c r="DH131" i="10"/>
  <c r="CZ131" i="10"/>
  <c r="CR131" i="10"/>
  <c r="CJ131" i="10"/>
  <c r="CB131" i="10"/>
  <c r="BT131" i="10"/>
  <c r="DW131" i="10"/>
  <c r="DO131" i="10"/>
  <c r="DG131" i="10"/>
  <c r="CY131" i="10"/>
  <c r="CQ131" i="10"/>
  <c r="CI131" i="10"/>
  <c r="BZ131" i="10"/>
  <c r="BB131" i="10"/>
  <c r="AJ131" i="10"/>
  <c r="DV131" i="10"/>
  <c r="BS131" i="10"/>
  <c r="AV131" i="10"/>
  <c r="DN131" i="10"/>
  <c r="BR131" i="10"/>
  <c r="AU131" i="10"/>
  <c r="DF131" i="10"/>
  <c r="BL131" i="10"/>
  <c r="AT131" i="10"/>
  <c r="CX131" i="10"/>
  <c r="BK131" i="10"/>
  <c r="AR131" i="10"/>
  <c r="CH131" i="10"/>
  <c r="BD131" i="10"/>
  <c r="AM131" i="10"/>
  <c r="CP131" i="10"/>
  <c r="CA131" i="10"/>
  <c r="BJ131" i="10"/>
  <c r="BC131" i="10"/>
  <c r="AN131" i="10"/>
  <c r="AL131" i="10"/>
  <c r="AG99" i="10"/>
  <c r="AG107" i="10"/>
  <c r="AG115" i="10"/>
  <c r="AG123" i="10"/>
  <c r="AG131" i="10"/>
  <c r="AN87" i="10"/>
  <c r="AV87" i="10"/>
  <c r="BD87" i="10"/>
  <c r="BL87" i="10"/>
  <c r="BT87" i="10"/>
  <c r="CB87" i="10"/>
  <c r="CJ87" i="10"/>
  <c r="CR87" i="10"/>
  <c r="CZ87" i="10"/>
  <c r="DH87" i="10"/>
  <c r="DP87" i="10"/>
  <c r="DX87" i="10"/>
  <c r="AK88" i="10"/>
  <c r="AS88" i="10"/>
  <c r="BA88" i="10"/>
  <c r="BI88" i="10"/>
  <c r="BQ88" i="10"/>
  <c r="BY88" i="10"/>
  <c r="CG88" i="10"/>
  <c r="CO88" i="10"/>
  <c r="CW88" i="10"/>
  <c r="DE88" i="10"/>
  <c r="DM88" i="10"/>
  <c r="DU88" i="10"/>
  <c r="AH89" i="10"/>
  <c r="AP89" i="10"/>
  <c r="AX89" i="10"/>
  <c r="BF89" i="10"/>
  <c r="BN89" i="10"/>
  <c r="BV89" i="10"/>
  <c r="CD89" i="10"/>
  <c r="CL89" i="10"/>
  <c r="CT89" i="10"/>
  <c r="DB89" i="10"/>
  <c r="DJ89" i="10"/>
  <c r="DR89" i="10"/>
  <c r="DZ89" i="10"/>
  <c r="AM90" i="10"/>
  <c r="AU90" i="10"/>
  <c r="BC90" i="10"/>
  <c r="BK90" i="10"/>
  <c r="BS90" i="10"/>
  <c r="CA90" i="10"/>
  <c r="CI90" i="10"/>
  <c r="CQ90" i="10"/>
  <c r="CY90" i="10"/>
  <c r="DG90" i="10"/>
  <c r="DO90" i="10"/>
  <c r="DW90" i="10"/>
  <c r="AJ91" i="10"/>
  <c r="AR91" i="10"/>
  <c r="AZ91" i="10"/>
  <c r="BH91" i="10"/>
  <c r="BP91" i="10"/>
  <c r="BX91" i="10"/>
  <c r="CF91" i="10"/>
  <c r="CN91" i="10"/>
  <c r="CV91" i="10"/>
  <c r="DD91" i="10"/>
  <c r="DL91" i="10"/>
  <c r="DT91" i="10"/>
  <c r="EB91" i="10"/>
  <c r="AO92" i="10"/>
  <c r="AW92" i="10"/>
  <c r="BE92" i="10"/>
  <c r="BM92" i="10"/>
  <c r="BU92" i="10"/>
  <c r="CC92" i="10"/>
  <c r="CK92" i="10"/>
  <c r="CS92" i="10"/>
  <c r="DA92" i="10"/>
  <c r="DI92" i="10"/>
  <c r="DQ92" i="10"/>
  <c r="DY92" i="10"/>
  <c r="AL93" i="10"/>
  <c r="AT93" i="10"/>
  <c r="BB93" i="10"/>
  <c r="BJ93" i="10"/>
  <c r="BZ93" i="10"/>
  <c r="CP93" i="10"/>
  <c r="DF93" i="10"/>
  <c r="DV93" i="10"/>
  <c r="AQ94" i="10"/>
  <c r="BG94" i="10"/>
  <c r="BW94" i="10"/>
  <c r="CM94" i="10"/>
  <c r="DC94" i="10"/>
  <c r="DS94" i="10"/>
  <c r="AT95" i="10"/>
  <c r="BQ95" i="10"/>
  <c r="CI95" i="10"/>
  <c r="DF95" i="10"/>
  <c r="AH96" i="10"/>
  <c r="AZ96" i="10"/>
  <c r="BW96" i="10"/>
  <c r="CT96" i="10"/>
  <c r="DL96" i="10"/>
  <c r="AN98" i="10"/>
  <c r="BK98" i="10"/>
  <c r="CC98" i="10"/>
  <c r="CZ98" i="10"/>
  <c r="DW98" i="10"/>
  <c r="AT99" i="10"/>
  <c r="BQ99" i="10"/>
  <c r="CN99" i="10"/>
  <c r="DF99" i="10"/>
  <c r="AH100" i="10"/>
  <c r="BE100" i="10"/>
  <c r="BW100" i="10"/>
  <c r="CT100" i="10"/>
  <c r="AN101" i="10"/>
  <c r="BK101" i="10"/>
  <c r="CH101" i="10"/>
  <c r="CZ101" i="10"/>
  <c r="DW101" i="10"/>
  <c r="AY102" i="10"/>
  <c r="BQ102" i="10"/>
  <c r="CN102" i="10"/>
  <c r="DK102" i="10"/>
  <c r="AH103" i="10"/>
  <c r="BE103" i="10"/>
  <c r="CB103" i="10"/>
  <c r="AI104" i="10"/>
  <c r="BT104" i="10"/>
  <c r="DM104" i="10"/>
  <c r="CC105" i="10"/>
  <c r="AT106" i="10"/>
  <c r="DF106" i="10"/>
  <c r="BW107" i="10"/>
  <c r="AW108" i="10"/>
  <c r="BW110" i="10"/>
  <c r="AU112" i="10"/>
  <c r="EB113" i="10"/>
  <c r="AK118" i="10"/>
  <c r="DU117" i="10"/>
  <c r="DM117" i="10"/>
  <c r="DE117" i="10"/>
  <c r="CW117" i="10"/>
  <c r="CO117" i="10"/>
  <c r="CG117" i="10"/>
  <c r="BY117" i="10"/>
  <c r="BQ117" i="10"/>
  <c r="BI117" i="10"/>
  <c r="BA117" i="10"/>
  <c r="AS117" i="10"/>
  <c r="AK117" i="10"/>
  <c r="EB117" i="10"/>
  <c r="DT117" i="10"/>
  <c r="DL117" i="10"/>
  <c r="DD117" i="10"/>
  <c r="CV117" i="10"/>
  <c r="CN117" i="10"/>
  <c r="CF117" i="10"/>
  <c r="BX117" i="10"/>
  <c r="BP117" i="10"/>
  <c r="BH117" i="10"/>
  <c r="AZ117" i="10"/>
  <c r="AR117" i="10"/>
  <c r="AJ117" i="10"/>
  <c r="EA117" i="10"/>
  <c r="DS117" i="10"/>
  <c r="DK117" i="10"/>
  <c r="DC117" i="10"/>
  <c r="CU117" i="10"/>
  <c r="CM117" i="10"/>
  <c r="CE117" i="10"/>
  <c r="BW117" i="10"/>
  <c r="BO117" i="10"/>
  <c r="BG117" i="10"/>
  <c r="AY117" i="10"/>
  <c r="AQ117" i="10"/>
  <c r="AI117" i="10"/>
  <c r="DZ117" i="10"/>
  <c r="DR117" i="10"/>
  <c r="DJ117" i="10"/>
  <c r="DB117" i="10"/>
  <c r="CT117" i="10"/>
  <c r="CL117" i="10"/>
  <c r="CD117" i="10"/>
  <c r="BV117" i="10"/>
  <c r="BN117" i="10"/>
  <c r="BF117" i="10"/>
  <c r="AX117" i="10"/>
  <c r="AP117" i="10"/>
  <c r="AH117" i="10"/>
  <c r="DY117" i="10"/>
  <c r="DQ117" i="10"/>
  <c r="DI117" i="10"/>
  <c r="DA117" i="10"/>
  <c r="CS117" i="10"/>
  <c r="CK117" i="10"/>
  <c r="CC117" i="10"/>
  <c r="BU117" i="10"/>
  <c r="BM117" i="10"/>
  <c r="BE117" i="10"/>
  <c r="AW117" i="10"/>
  <c r="AO117" i="10"/>
  <c r="DG117" i="10"/>
  <c r="CJ117" i="10"/>
  <c r="BR117" i="10"/>
  <c r="AU117" i="10"/>
  <c r="DX117" i="10"/>
  <c r="DF117" i="10"/>
  <c r="CI117" i="10"/>
  <c r="BL117" i="10"/>
  <c r="AT117" i="10"/>
  <c r="DW117" i="10"/>
  <c r="CZ117" i="10"/>
  <c r="CH117" i="10"/>
  <c r="BK117" i="10"/>
  <c r="AN117" i="10"/>
  <c r="DV117" i="10"/>
  <c r="CY117" i="10"/>
  <c r="CB117" i="10"/>
  <c r="BJ117" i="10"/>
  <c r="AM117" i="10"/>
  <c r="DP117" i="10"/>
  <c r="CX117" i="10"/>
  <c r="CA117" i="10"/>
  <c r="BD117" i="10"/>
  <c r="AL117" i="10"/>
  <c r="DO117" i="10"/>
  <c r="BS117" i="10"/>
  <c r="DN117" i="10"/>
  <c r="BC117" i="10"/>
  <c r="CR117" i="10"/>
  <c r="AV117" i="10"/>
  <c r="CP117" i="10"/>
  <c r="DH117" i="10"/>
  <c r="CQ117" i="10"/>
  <c r="BZ117" i="10"/>
  <c r="BT117" i="10"/>
  <c r="AG109" i="10"/>
  <c r="EB103" i="10"/>
  <c r="DT103" i="10"/>
  <c r="DL103" i="10"/>
  <c r="DD103" i="10"/>
  <c r="CV103" i="10"/>
  <c r="CN103" i="10"/>
  <c r="DS103" i="10"/>
  <c r="DJ103" i="10"/>
  <c r="DA103" i="10"/>
  <c r="CR103" i="10"/>
  <c r="CI103" i="10"/>
  <c r="CA103" i="10"/>
  <c r="BS103" i="10"/>
  <c r="BK103" i="10"/>
  <c r="BC103" i="10"/>
  <c r="AU103" i="10"/>
  <c r="AM103" i="10"/>
  <c r="EA103" i="10"/>
  <c r="DR103" i="10"/>
  <c r="DI103" i="10"/>
  <c r="CZ103" i="10"/>
  <c r="CQ103" i="10"/>
  <c r="CH103" i="10"/>
  <c r="BZ103" i="10"/>
  <c r="BR103" i="10"/>
  <c r="BJ103" i="10"/>
  <c r="BB103" i="10"/>
  <c r="AT103" i="10"/>
  <c r="AL103" i="10"/>
  <c r="DZ103" i="10"/>
  <c r="DQ103" i="10"/>
  <c r="DH103" i="10"/>
  <c r="CY103" i="10"/>
  <c r="CP103" i="10"/>
  <c r="CG103" i="10"/>
  <c r="BY103" i="10"/>
  <c r="BQ103" i="10"/>
  <c r="BI103" i="10"/>
  <c r="BA103" i="10"/>
  <c r="AS103" i="10"/>
  <c r="AK103" i="10"/>
  <c r="DY103" i="10"/>
  <c r="DP103" i="10"/>
  <c r="DG103" i="10"/>
  <c r="CX103" i="10"/>
  <c r="CO103" i="10"/>
  <c r="CF103" i="10"/>
  <c r="BX103" i="10"/>
  <c r="BP103" i="10"/>
  <c r="BH103" i="10"/>
  <c r="AZ103" i="10"/>
  <c r="AR103" i="10"/>
  <c r="AJ103" i="10"/>
  <c r="DX103" i="10"/>
  <c r="DO103" i="10"/>
  <c r="DF103" i="10"/>
  <c r="CW103" i="10"/>
  <c r="CM103" i="10"/>
  <c r="CE103" i="10"/>
  <c r="BW103" i="10"/>
  <c r="BO103" i="10"/>
  <c r="BG103" i="10"/>
  <c r="AY103" i="10"/>
  <c r="AQ103" i="10"/>
  <c r="AI103" i="10"/>
  <c r="DV103" i="10"/>
  <c r="DM103" i="10"/>
  <c r="DU127" i="10"/>
  <c r="DM127" i="10"/>
  <c r="DE127" i="10"/>
  <c r="CW127" i="10"/>
  <c r="CO127" i="10"/>
  <c r="CG127" i="10"/>
  <c r="BY127" i="10"/>
  <c r="BQ127" i="10"/>
  <c r="BI127" i="10"/>
  <c r="BA127" i="10"/>
  <c r="AS127" i="10"/>
  <c r="AK127" i="10"/>
  <c r="DV127" i="10"/>
  <c r="DL127" i="10"/>
  <c r="DC127" i="10"/>
  <c r="CT127" i="10"/>
  <c r="CK127" i="10"/>
  <c r="CB127" i="10"/>
  <c r="BS127" i="10"/>
  <c r="BJ127" i="10"/>
  <c r="AZ127" i="10"/>
  <c r="AQ127" i="10"/>
  <c r="AH127" i="10"/>
  <c r="DT127" i="10"/>
  <c r="DK127" i="10"/>
  <c r="DB127" i="10"/>
  <c r="CS127" i="10"/>
  <c r="CJ127" i="10"/>
  <c r="CA127" i="10"/>
  <c r="BR127" i="10"/>
  <c r="BH127" i="10"/>
  <c r="AY127" i="10"/>
  <c r="AP127" i="10"/>
  <c r="EB127" i="10"/>
  <c r="DS127" i="10"/>
  <c r="DJ127" i="10"/>
  <c r="DA127" i="10"/>
  <c r="CR127" i="10"/>
  <c r="CI127" i="10"/>
  <c r="BZ127" i="10"/>
  <c r="BP127" i="10"/>
  <c r="BG127" i="10"/>
  <c r="AX127" i="10"/>
  <c r="AO127" i="10"/>
  <c r="EA127" i="10"/>
  <c r="DR127" i="10"/>
  <c r="DI127" i="10"/>
  <c r="CZ127" i="10"/>
  <c r="CQ127" i="10"/>
  <c r="CH127" i="10"/>
  <c r="BX127" i="10"/>
  <c r="BO127" i="10"/>
  <c r="BF127" i="10"/>
  <c r="AW127" i="10"/>
  <c r="AN127" i="10"/>
  <c r="DZ127" i="10"/>
  <c r="DQ127" i="10"/>
  <c r="DH127" i="10"/>
  <c r="CY127" i="10"/>
  <c r="CP127" i="10"/>
  <c r="CF127" i="10"/>
  <c r="BW127" i="10"/>
  <c r="BN127" i="10"/>
  <c r="BE127" i="10"/>
  <c r="AV127" i="10"/>
  <c r="AM127" i="10"/>
  <c r="DX127" i="10"/>
  <c r="DO127" i="10"/>
  <c r="DF127" i="10"/>
  <c r="CV127" i="10"/>
  <c r="CM127" i="10"/>
  <c r="CD127" i="10"/>
  <c r="BU127" i="10"/>
  <c r="BL127" i="10"/>
  <c r="BC127" i="10"/>
  <c r="AT127" i="10"/>
  <c r="AJ127" i="10"/>
  <c r="DY127" i="10"/>
  <c r="CN127" i="10"/>
  <c r="BD127" i="10"/>
  <c r="DW127" i="10"/>
  <c r="CL127" i="10"/>
  <c r="BB127" i="10"/>
  <c r="DP127" i="10"/>
  <c r="CE127" i="10"/>
  <c r="AU127" i="10"/>
  <c r="DN127" i="10"/>
  <c r="CC127" i="10"/>
  <c r="AR127" i="10"/>
  <c r="DG127" i="10"/>
  <c r="BV127" i="10"/>
  <c r="AL127" i="10"/>
  <c r="DD127" i="10"/>
  <c r="BT127" i="10"/>
  <c r="AI127" i="10"/>
  <c r="BM127" i="10"/>
  <c r="BK127" i="10"/>
  <c r="CX127" i="10"/>
  <c r="CU127" i="10"/>
  <c r="AG119" i="10"/>
  <c r="AJ87" i="10"/>
  <c r="BP87" i="10"/>
  <c r="CV87" i="10"/>
  <c r="EB87" i="10"/>
  <c r="BF93" i="10"/>
  <c r="DN93" i="10"/>
  <c r="BC95" i="10"/>
  <c r="BB101" i="10"/>
  <c r="BT101" i="10"/>
  <c r="CQ101" i="10"/>
  <c r="DN101" i="10"/>
  <c r="AV103" i="10"/>
  <c r="BN103" i="10"/>
  <c r="CK103" i="10"/>
  <c r="DK103" i="10"/>
  <c r="DX100" i="10"/>
  <c r="DP100" i="10"/>
  <c r="DH100" i="10"/>
  <c r="CZ100" i="10"/>
  <c r="CR100" i="10"/>
  <c r="CJ100" i="10"/>
  <c r="CB100" i="10"/>
  <c r="BT100" i="10"/>
  <c r="BL100" i="10"/>
  <c r="BD100" i="10"/>
  <c r="AV100" i="10"/>
  <c r="AN100" i="10"/>
  <c r="DW100" i="10"/>
  <c r="DO100" i="10"/>
  <c r="DG100" i="10"/>
  <c r="CY100" i="10"/>
  <c r="CQ100" i="10"/>
  <c r="CI100" i="10"/>
  <c r="CA100" i="10"/>
  <c r="BS100" i="10"/>
  <c r="BK100" i="10"/>
  <c r="BC100" i="10"/>
  <c r="AU100" i="10"/>
  <c r="AM100" i="10"/>
  <c r="DV100" i="10"/>
  <c r="DN100" i="10"/>
  <c r="DF100" i="10"/>
  <c r="CX100" i="10"/>
  <c r="CP100" i="10"/>
  <c r="CH100" i="10"/>
  <c r="BZ100" i="10"/>
  <c r="BR100" i="10"/>
  <c r="BJ100" i="10"/>
  <c r="BB100" i="10"/>
  <c r="AT100" i="10"/>
  <c r="AL100" i="10"/>
  <c r="DU100" i="10"/>
  <c r="DM100" i="10"/>
  <c r="DE100" i="10"/>
  <c r="CW100" i="10"/>
  <c r="CO100" i="10"/>
  <c r="CG100" i="10"/>
  <c r="BY100" i="10"/>
  <c r="BQ100" i="10"/>
  <c r="BI100" i="10"/>
  <c r="BA100" i="10"/>
  <c r="AS100" i="10"/>
  <c r="AK100" i="10"/>
  <c r="EB100" i="10"/>
  <c r="DT100" i="10"/>
  <c r="DL100" i="10"/>
  <c r="DD100" i="10"/>
  <c r="CV100" i="10"/>
  <c r="CN100" i="10"/>
  <c r="CF100" i="10"/>
  <c r="BX100" i="10"/>
  <c r="BP100" i="10"/>
  <c r="BH100" i="10"/>
  <c r="AZ100" i="10"/>
  <c r="AR100" i="10"/>
  <c r="AJ100" i="10"/>
  <c r="DW108" i="10"/>
  <c r="DO108" i="10"/>
  <c r="DG108" i="10"/>
  <c r="CY108" i="10"/>
  <c r="CQ108" i="10"/>
  <c r="CI108" i="10"/>
  <c r="CA108" i="10"/>
  <c r="BS108" i="10"/>
  <c r="BK108" i="10"/>
  <c r="BC108" i="10"/>
  <c r="AU108" i="10"/>
  <c r="AM108" i="10"/>
  <c r="DV108" i="10"/>
  <c r="DN108" i="10"/>
  <c r="DU108" i="10"/>
  <c r="DM108" i="10"/>
  <c r="DE108" i="10"/>
  <c r="CW108" i="10"/>
  <c r="CO108" i="10"/>
  <c r="EA108" i="10"/>
  <c r="DX108" i="10"/>
  <c r="DJ108" i="10"/>
  <c r="CZ108" i="10"/>
  <c r="CN108" i="10"/>
  <c r="CE108" i="10"/>
  <c r="BV108" i="10"/>
  <c r="BM108" i="10"/>
  <c r="BD108" i="10"/>
  <c r="AT108" i="10"/>
  <c r="AK108" i="10"/>
  <c r="DT108" i="10"/>
  <c r="DI108" i="10"/>
  <c r="CX108" i="10"/>
  <c r="CM108" i="10"/>
  <c r="CD108" i="10"/>
  <c r="BU108" i="10"/>
  <c r="BL108" i="10"/>
  <c r="BB108" i="10"/>
  <c r="AS108" i="10"/>
  <c r="AJ108" i="10"/>
  <c r="DR108" i="10"/>
  <c r="DF108" i="10"/>
  <c r="CU108" i="10"/>
  <c r="CK108" i="10"/>
  <c r="CB108" i="10"/>
  <c r="BR108" i="10"/>
  <c r="BI108" i="10"/>
  <c r="AZ108" i="10"/>
  <c r="AQ108" i="10"/>
  <c r="AH108" i="10"/>
  <c r="EB108" i="10"/>
  <c r="DP108" i="10"/>
  <c r="DC108" i="10"/>
  <c r="CS108" i="10"/>
  <c r="CH108" i="10"/>
  <c r="BY108" i="10"/>
  <c r="BP108" i="10"/>
  <c r="BG108" i="10"/>
  <c r="AX108" i="10"/>
  <c r="AO108" i="10"/>
  <c r="DY108" i="10"/>
  <c r="DA108" i="10"/>
  <c r="CF108" i="10"/>
  <c r="BN108" i="10"/>
  <c r="AV108" i="10"/>
  <c r="DS108" i="10"/>
  <c r="CV108" i="10"/>
  <c r="CC108" i="10"/>
  <c r="BJ108" i="10"/>
  <c r="AR108" i="10"/>
  <c r="DQ108" i="10"/>
  <c r="CT108" i="10"/>
  <c r="BZ108" i="10"/>
  <c r="BH108" i="10"/>
  <c r="AP108" i="10"/>
  <c r="DL108" i="10"/>
  <c r="CR108" i="10"/>
  <c r="BX108" i="10"/>
  <c r="BF108" i="10"/>
  <c r="AN108" i="10"/>
  <c r="DK108" i="10"/>
  <c r="CP108" i="10"/>
  <c r="BW108" i="10"/>
  <c r="BE108" i="10"/>
  <c r="AL108" i="10"/>
  <c r="DD108" i="10"/>
  <c r="CJ108" i="10"/>
  <c r="BQ108" i="10"/>
  <c r="AY108" i="10"/>
  <c r="DX116" i="10"/>
  <c r="DP116" i="10"/>
  <c r="DH116" i="10"/>
  <c r="CZ116" i="10"/>
  <c r="CR116" i="10"/>
  <c r="CJ116" i="10"/>
  <c r="CB116" i="10"/>
  <c r="BT116" i="10"/>
  <c r="BL116" i="10"/>
  <c r="BD116" i="10"/>
  <c r="AV116" i="10"/>
  <c r="AN116" i="10"/>
  <c r="DW116" i="10"/>
  <c r="DO116" i="10"/>
  <c r="DG116" i="10"/>
  <c r="CY116" i="10"/>
  <c r="CQ116" i="10"/>
  <c r="CI116" i="10"/>
  <c r="CA116" i="10"/>
  <c r="BS116" i="10"/>
  <c r="BK116" i="10"/>
  <c r="BC116" i="10"/>
  <c r="AU116" i="10"/>
  <c r="AM116" i="10"/>
  <c r="DV116" i="10"/>
  <c r="DN116" i="10"/>
  <c r="DF116" i="10"/>
  <c r="CX116" i="10"/>
  <c r="CP116" i="10"/>
  <c r="CH116" i="10"/>
  <c r="BZ116" i="10"/>
  <c r="BR116" i="10"/>
  <c r="BJ116" i="10"/>
  <c r="BB116" i="10"/>
  <c r="AT116" i="10"/>
  <c r="AL116" i="10"/>
  <c r="DU116" i="10"/>
  <c r="DM116" i="10"/>
  <c r="DE116" i="10"/>
  <c r="CW116" i="10"/>
  <c r="CO116" i="10"/>
  <c r="CG116" i="10"/>
  <c r="BY116" i="10"/>
  <c r="BQ116" i="10"/>
  <c r="BI116" i="10"/>
  <c r="BA116" i="10"/>
  <c r="AS116" i="10"/>
  <c r="AK116" i="10"/>
  <c r="EB116" i="10"/>
  <c r="DT116" i="10"/>
  <c r="DL116" i="10"/>
  <c r="DD116" i="10"/>
  <c r="CV116" i="10"/>
  <c r="CN116" i="10"/>
  <c r="CF116" i="10"/>
  <c r="BX116" i="10"/>
  <c r="BP116" i="10"/>
  <c r="BH116" i="10"/>
  <c r="AZ116" i="10"/>
  <c r="AR116" i="10"/>
  <c r="AJ116" i="10"/>
  <c r="DS116" i="10"/>
  <c r="DA116" i="10"/>
  <c r="CD116" i="10"/>
  <c r="BG116" i="10"/>
  <c r="AO116" i="10"/>
  <c r="DR116" i="10"/>
  <c r="CU116" i="10"/>
  <c r="CC116" i="10"/>
  <c r="BF116" i="10"/>
  <c r="AI116" i="10"/>
  <c r="DQ116" i="10"/>
  <c r="CT116" i="10"/>
  <c r="BW116" i="10"/>
  <c r="BE116" i="10"/>
  <c r="AH116" i="10"/>
  <c r="DK116" i="10"/>
  <c r="CS116" i="10"/>
  <c r="BV116" i="10"/>
  <c r="AY116" i="10"/>
  <c r="DJ116" i="10"/>
  <c r="CM116" i="10"/>
  <c r="BU116" i="10"/>
  <c r="AX116" i="10"/>
  <c r="DC116" i="10"/>
  <c r="AW116" i="10"/>
  <c r="DB116" i="10"/>
  <c r="AQ116" i="10"/>
  <c r="CK116" i="10"/>
  <c r="DZ116" i="10"/>
  <c r="BO116" i="10"/>
  <c r="DI116" i="10"/>
  <c r="CL116" i="10"/>
  <c r="CE116" i="10"/>
  <c r="BN116" i="10"/>
  <c r="BM116" i="10"/>
  <c r="EA116" i="10"/>
  <c r="DY124" i="10"/>
  <c r="DQ124" i="10"/>
  <c r="DI124" i="10"/>
  <c r="DA124" i="10"/>
  <c r="CS124" i="10"/>
  <c r="CK124" i="10"/>
  <c r="CC124" i="10"/>
  <c r="BU124" i="10"/>
  <c r="BM124" i="10"/>
  <c r="BE124" i="10"/>
  <c r="AW124" i="10"/>
  <c r="AO124" i="10"/>
  <c r="DX124" i="10"/>
  <c r="DP124" i="10"/>
  <c r="DH124" i="10"/>
  <c r="CZ124" i="10"/>
  <c r="CR124" i="10"/>
  <c r="CJ124" i="10"/>
  <c r="CB124" i="10"/>
  <c r="BT124" i="10"/>
  <c r="BL124" i="10"/>
  <c r="BD124" i="10"/>
  <c r="AV124" i="10"/>
  <c r="AN124" i="10"/>
  <c r="DW124" i="10"/>
  <c r="DO124" i="10"/>
  <c r="DG124" i="10"/>
  <c r="CY124" i="10"/>
  <c r="CQ124" i="10"/>
  <c r="CI124" i="10"/>
  <c r="CA124" i="10"/>
  <c r="BS124" i="10"/>
  <c r="BK124" i="10"/>
  <c r="BC124" i="10"/>
  <c r="AU124" i="10"/>
  <c r="AM124" i="10"/>
  <c r="DV124" i="10"/>
  <c r="DN124" i="10"/>
  <c r="DF124" i="10"/>
  <c r="CX124" i="10"/>
  <c r="CP124" i="10"/>
  <c r="CH124" i="10"/>
  <c r="BZ124" i="10"/>
  <c r="BR124" i="10"/>
  <c r="BJ124" i="10"/>
  <c r="BB124" i="10"/>
  <c r="AT124" i="10"/>
  <c r="AL124" i="10"/>
  <c r="DU124" i="10"/>
  <c r="DM124" i="10"/>
  <c r="DE124" i="10"/>
  <c r="CW124" i="10"/>
  <c r="CO124" i="10"/>
  <c r="CG124" i="10"/>
  <c r="BY124" i="10"/>
  <c r="BQ124" i="10"/>
  <c r="BI124" i="10"/>
  <c r="BA124" i="10"/>
  <c r="AS124" i="10"/>
  <c r="AK124" i="10"/>
  <c r="EA124" i="10"/>
  <c r="DR124" i="10"/>
  <c r="CU124" i="10"/>
  <c r="BX124" i="10"/>
  <c r="BF124" i="10"/>
  <c r="AI124" i="10"/>
  <c r="DL124" i="10"/>
  <c r="CT124" i="10"/>
  <c r="BW124" i="10"/>
  <c r="AZ124" i="10"/>
  <c r="AH124" i="10"/>
  <c r="DK124" i="10"/>
  <c r="CN124" i="10"/>
  <c r="BV124" i="10"/>
  <c r="AY124" i="10"/>
  <c r="DJ124" i="10"/>
  <c r="CM124" i="10"/>
  <c r="BP124" i="10"/>
  <c r="AX124" i="10"/>
  <c r="EB124" i="10"/>
  <c r="DD124" i="10"/>
  <c r="CL124" i="10"/>
  <c r="BO124" i="10"/>
  <c r="AR124" i="10"/>
  <c r="DZ124" i="10"/>
  <c r="DC124" i="10"/>
  <c r="CF124" i="10"/>
  <c r="BN124" i="10"/>
  <c r="AQ124" i="10"/>
  <c r="DB124" i="10"/>
  <c r="CV124" i="10"/>
  <c r="CE124" i="10"/>
  <c r="CD124" i="10"/>
  <c r="BH124" i="10"/>
  <c r="DT124" i="10"/>
  <c r="DS124" i="10"/>
  <c r="BG124" i="10"/>
  <c r="AP124" i="10"/>
  <c r="AJ124" i="10"/>
  <c r="AG92" i="10"/>
  <c r="AG100" i="10"/>
  <c r="AG108" i="10"/>
  <c r="AG116" i="10"/>
  <c r="AG124" i="10"/>
  <c r="AG87" i="10"/>
  <c r="AO87" i="10"/>
  <c r="AW87" i="10"/>
  <c r="BE87" i="10"/>
  <c r="BM87" i="10"/>
  <c r="BU87" i="10"/>
  <c r="CC87" i="10"/>
  <c r="CK87" i="10"/>
  <c r="CS87" i="10"/>
  <c r="DA87" i="10"/>
  <c r="DI87" i="10"/>
  <c r="DQ87" i="10"/>
  <c r="AL88" i="10"/>
  <c r="AT88" i="10"/>
  <c r="BB88" i="10"/>
  <c r="BJ88" i="10"/>
  <c r="BR88" i="10"/>
  <c r="BZ88" i="10"/>
  <c r="CH88" i="10"/>
  <c r="CP88" i="10"/>
  <c r="CX88" i="10"/>
  <c r="DF88" i="10"/>
  <c r="DN88" i="10"/>
  <c r="AI89" i="10"/>
  <c r="AQ89" i="10"/>
  <c r="AY89" i="10"/>
  <c r="BG89" i="10"/>
  <c r="BO89" i="10"/>
  <c r="BW89" i="10"/>
  <c r="CE89" i="10"/>
  <c r="CM89" i="10"/>
  <c r="CU89" i="10"/>
  <c r="DC89" i="10"/>
  <c r="DK89" i="10"/>
  <c r="DS89" i="10"/>
  <c r="AN90" i="10"/>
  <c r="AV90" i="10"/>
  <c r="BD90" i="10"/>
  <c r="BL90" i="10"/>
  <c r="BT90" i="10"/>
  <c r="CB90" i="10"/>
  <c r="CJ90" i="10"/>
  <c r="CR90" i="10"/>
  <c r="CZ90" i="10"/>
  <c r="DH90" i="10"/>
  <c r="DP90" i="10"/>
  <c r="AK91" i="10"/>
  <c r="AS91" i="10"/>
  <c r="BA91" i="10"/>
  <c r="BI91" i="10"/>
  <c r="BQ91" i="10"/>
  <c r="BY91" i="10"/>
  <c r="CG91" i="10"/>
  <c r="CO91" i="10"/>
  <c r="CW91" i="10"/>
  <c r="DE91" i="10"/>
  <c r="DM91" i="10"/>
  <c r="AH92" i="10"/>
  <c r="AP92" i="10"/>
  <c r="AX92" i="10"/>
  <c r="BF92" i="10"/>
  <c r="BN92" i="10"/>
  <c r="BV92" i="10"/>
  <c r="CD92" i="10"/>
  <c r="CL92" i="10"/>
  <c r="CT92" i="10"/>
  <c r="DB92" i="10"/>
  <c r="DJ92" i="10"/>
  <c r="DR92" i="10"/>
  <c r="AM93" i="10"/>
  <c r="AU93" i="10"/>
  <c r="BC93" i="10"/>
  <c r="BO93" i="10"/>
  <c r="CE93" i="10"/>
  <c r="CU93" i="10"/>
  <c r="DK93" i="10"/>
  <c r="EA93" i="10"/>
  <c r="AV94" i="10"/>
  <c r="BL94" i="10"/>
  <c r="CB94" i="10"/>
  <c r="CR94" i="10"/>
  <c r="DH94" i="10"/>
  <c r="DX94" i="10"/>
  <c r="AU95" i="10"/>
  <c r="BR95" i="10"/>
  <c r="CO95" i="10"/>
  <c r="DG95" i="10"/>
  <c r="AI96" i="10"/>
  <c r="BF96" i="10"/>
  <c r="BX96" i="10"/>
  <c r="CU96" i="10"/>
  <c r="DR96" i="10"/>
  <c r="AO98" i="10"/>
  <c r="BL98" i="10"/>
  <c r="CI98" i="10"/>
  <c r="DA98" i="10"/>
  <c r="DX98" i="10"/>
  <c r="AZ99" i="10"/>
  <c r="BR99" i="10"/>
  <c r="CO99" i="10"/>
  <c r="DL99" i="10"/>
  <c r="AI100" i="10"/>
  <c r="BF100" i="10"/>
  <c r="CC100" i="10"/>
  <c r="CU100" i="10"/>
  <c r="DR100" i="10"/>
  <c r="AT101" i="10"/>
  <c r="BL101" i="10"/>
  <c r="CI101" i="10"/>
  <c r="DF101" i="10"/>
  <c r="DX101" i="10"/>
  <c r="AZ102" i="10"/>
  <c r="BW102" i="10"/>
  <c r="CO102" i="10"/>
  <c r="DL102" i="10"/>
  <c r="AN103" i="10"/>
  <c r="BF103" i="10"/>
  <c r="CC103" i="10"/>
  <c r="DB103" i="10"/>
  <c r="AL104" i="10"/>
  <c r="BW104" i="10"/>
  <c r="DP104" i="10"/>
  <c r="CG105" i="10"/>
  <c r="AX106" i="10"/>
  <c r="DJ106" i="10"/>
  <c r="CA107" i="10"/>
  <c r="BA108" i="10"/>
  <c r="AM109" i="10"/>
  <c r="CF110" i="10"/>
  <c r="BI112" i="10"/>
  <c r="AS114" i="10"/>
  <c r="BI118" i="10"/>
  <c r="T195" i="1"/>
  <c r="H77" i="1" l="1"/>
  <c r="J77" i="1" s="1"/>
  <c r="AB73" i="10" a="1"/>
  <c r="AB73" i="10" s="1"/>
  <c r="AA74" i="10" a="1"/>
  <c r="AA74" i="10" s="1"/>
  <c r="L25" i="10" s="1"/>
  <c r="L28" i="10" s="1"/>
  <c r="L33" i="10" s="1"/>
  <c r="D166" i="1" s="1"/>
  <c r="P94" i="10"/>
  <c r="O94" i="10"/>
  <c r="AG80" i="10" a="1"/>
  <c r="AG80" i="10" s="1"/>
  <c r="AH81" i="10"/>
  <c r="G4" i="13" a="1"/>
  <c r="G4" i="13" s="1"/>
  <c r="AG83" i="10" a="1"/>
  <c r="AG83" i="10" s="1"/>
  <c r="I28" i="10" s="1"/>
  <c r="H4" i="11" a="1"/>
  <c r="H4" i="11" s="1"/>
  <c r="G2" i="11"/>
  <c r="G4" i="11" s="1" a="1"/>
  <c r="G4" i="11" s="1"/>
  <c r="Z58" i="10"/>
  <c r="AA58" i="10" s="1"/>
  <c r="AA59" i="10" s="1" a="1"/>
  <c r="AA59" i="10" s="1"/>
  <c r="K25" i="10" s="1"/>
  <c r="D4" i="12"/>
  <c r="J26" i="1"/>
  <c r="B199" i="1"/>
  <c r="B204" i="1"/>
  <c r="B203" i="1"/>
  <c r="J20" i="1"/>
  <c r="J28" i="1"/>
  <c r="J24" i="1"/>
  <c r="J22" i="1"/>
  <c r="F122" i="1"/>
  <c r="F121" i="1"/>
  <c r="F102" i="1"/>
  <c r="F115" i="1"/>
  <c r="L115" i="1" s="1"/>
  <c r="F113" i="1"/>
  <c r="F111" i="1"/>
  <c r="L111" i="1" s="1"/>
  <c r="F109" i="1"/>
  <c r="L109" i="1" s="1"/>
  <c r="F107" i="1"/>
  <c r="L107" i="1" s="1"/>
  <c r="F105" i="1"/>
  <c r="F103" i="1"/>
  <c r="B115" i="1"/>
  <c r="B113" i="1"/>
  <c r="B111" i="1"/>
  <c r="B109" i="1"/>
  <c r="B107" i="1"/>
  <c r="B105" i="1"/>
  <c r="B103" i="1"/>
  <c r="J166" i="1" l="1"/>
  <c r="J168" i="1"/>
  <c r="F168" i="1"/>
  <c r="AB58" i="10" a="1"/>
  <c r="AB58" i="10" s="1"/>
  <c r="X62" i="10" a="1"/>
  <c r="X62" i="10" s="1"/>
  <c r="K28" i="10"/>
  <c r="K33" i="10" s="1"/>
  <c r="D164" i="1" s="1"/>
  <c r="J164" i="1" l="1"/>
  <c r="J76" i="1"/>
  <c r="H195" i="1" l="1"/>
  <c r="H197" i="1"/>
  <c r="F19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<sst xmlns="http://schemas.openxmlformats.org/spreadsheetml/2006/main" count="558" uniqueCount="381">
  <si>
    <t>Cadmium (mg/kg dry wt)</t>
  </si>
  <si>
    <t>Chromium Total (mg/kg dry wt)</t>
  </si>
  <si>
    <t>Copper (mg/kg dry wt)</t>
  </si>
  <si>
    <t>Zinc (mg/kg dry wt)</t>
  </si>
  <si>
    <t>Fipronil (mg/kg dry wt)</t>
  </si>
  <si>
    <t>Bifenthrin (mg/kg dry wt)</t>
  </si>
  <si>
    <t>PFOS + PFHxS (mg/kg dry wt)</t>
  </si>
  <si>
    <t>PFOA (mg/kg dry wt)</t>
  </si>
  <si>
    <t>Contaminant Concentrations</t>
  </si>
  <si>
    <t>E. coli</t>
  </si>
  <si>
    <t>Enteric virus</t>
  </si>
  <si>
    <t>Helminth ova</t>
  </si>
  <si>
    <t>Burkholderia ([1])</t>
  </si>
  <si>
    <t>Naegleria</t>
  </si>
  <si>
    <t>Pathogen Concentrations   </t>
  </si>
  <si>
    <t>Enter Value</t>
  </si>
  <si>
    <t xml:space="preserve">Cadmium </t>
  </si>
  <si>
    <t>mg/kg dry wt</t>
  </si>
  <si>
    <t>MPN/g</t>
  </si>
  <si>
    <t>PFU/50g</t>
  </si>
  <si>
    <t>Viable ova/50g</t>
  </si>
  <si>
    <t>Detects / 50g</t>
  </si>
  <si>
    <t>Chromium Total</t>
  </si>
  <si>
    <t>Copper</t>
  </si>
  <si>
    <t>Zinc</t>
  </si>
  <si>
    <t>Fipronil</t>
  </si>
  <si>
    <t>Bifenthrin</t>
  </si>
  <si>
    <t>PFOS + PFHxS</t>
  </si>
  <si>
    <t>PFOA</t>
  </si>
  <si>
    <t>Units</t>
  </si>
  <si>
    <t>Class</t>
  </si>
  <si>
    <r>
      <t>Table 1 Contaminant Concentrations</t>
    </r>
    <r>
      <rPr>
        <b/>
        <sz val="8"/>
        <rFont val="Arial"/>
        <family val="2"/>
      </rPr>
      <t>   </t>
    </r>
  </si>
  <si>
    <t>Contaminant</t>
  </si>
  <si>
    <t>C1</t>
  </si>
  <si>
    <t>C2</t>
  </si>
  <si>
    <t>≤100</t>
  </si>
  <si>
    <t>≤0.02</t>
  </si>
  <si>
    <r>
      <t>Table 2 Pathogen Concentrations</t>
    </r>
    <r>
      <rPr>
        <b/>
        <sz val="8"/>
        <rFont val="Arial"/>
        <family val="2"/>
      </rPr>
      <t>   </t>
    </r>
  </si>
  <si>
    <t>Pathogen</t>
  </si>
  <si>
    <t>P1</t>
  </si>
  <si>
    <t>P2</t>
  </si>
  <si>
    <t>[1] North of Tennant Creek only</t>
  </si>
  <si>
    <t>Table 3 Requirements for Risks Assessments</t>
  </si>
  <si>
    <t>Class of Biosolids</t>
  </si>
  <si>
    <t xml:space="preserve">Pathogen Concentrations </t>
  </si>
  <si>
    <t>Risk Assessment Matrix Required.</t>
  </si>
  <si>
    <t>Class A</t>
  </si>
  <si>
    <t>No</t>
  </si>
  <si>
    <t>Class B</t>
  </si>
  <si>
    <t>Yes</t>
  </si>
  <si>
    <t>Table 4 Biosolids Allowable Use</t>
  </si>
  <si>
    <r>
      <t>Class of Biosolids</t>
    </r>
    <r>
      <rPr>
        <b/>
        <strike/>
        <sz val="11"/>
        <color rgb="FFFF0000"/>
        <rFont val="Arial"/>
        <family val="2"/>
      </rPr>
      <t xml:space="preserve">   </t>
    </r>
  </si>
  <si>
    <r>
      <t>Allowable Use</t>
    </r>
    <r>
      <rPr>
        <b/>
        <strike/>
        <sz val="11"/>
        <color rgb="FFFF0000"/>
        <rFont val="Arial"/>
        <family val="2"/>
      </rPr>
      <t xml:space="preserve">  </t>
    </r>
    <r>
      <rPr>
        <sz val="8"/>
        <color rgb="FF000000"/>
        <rFont val="Arial"/>
        <family val="2"/>
      </rPr>
      <t> </t>
    </r>
  </si>
  <si>
    <t>Agriculture</t>
  </si>
  <si>
    <t>Forestry</t>
  </si>
  <si>
    <t>Energy production.</t>
  </si>
  <si>
    <t>Urban landscaping</t>
  </si>
  <si>
    <r>
      <rPr>
        <sz val="11"/>
        <color rgb="FF000000"/>
        <rFont val="Arial"/>
        <family val="2"/>
      </rPr>
      <t>Forestry</t>
    </r>
    <r>
      <rPr>
        <strike/>
        <sz val="11"/>
        <color rgb="FFFF0000"/>
        <rFont val="Arial"/>
        <family val="2"/>
      </rPr>
      <t xml:space="preserve"> </t>
    </r>
  </si>
  <si>
    <t>Soil and site rehabilitation</t>
  </si>
  <si>
    <t>Energy production</t>
  </si>
  <si>
    <r>
      <t xml:space="preserve">Table </t>
    </r>
    <r>
      <rPr>
        <b/>
        <u/>
        <sz val="11"/>
        <color rgb="FF008080"/>
        <rFont val="Arial"/>
        <family val="2"/>
      </rPr>
      <t>5</t>
    </r>
    <r>
      <rPr>
        <b/>
        <sz val="11"/>
        <rFont val="Arial"/>
        <family val="2"/>
      </rPr>
      <t xml:space="preserve"> Minimum Buffer Zones</t>
    </r>
    <r>
      <rPr>
        <b/>
        <vertAlign val="superscript"/>
        <sz val="11"/>
        <color rgb="FF000000"/>
        <rFont val="Arial"/>
        <family val="2"/>
      </rPr>
      <t>[1]</t>
    </r>
    <r>
      <rPr>
        <b/>
        <vertAlign val="superscript"/>
        <sz val="6.5"/>
        <rFont val="Arial"/>
        <family val="2"/>
      </rPr>
      <t xml:space="preserve"> </t>
    </r>
    <r>
      <rPr>
        <b/>
        <sz val="11"/>
        <rFont val="Arial"/>
        <family val="2"/>
      </rPr>
      <t>to Sensitive Receptors (Queensland DEHP 2016</t>
    </r>
    <r>
      <rPr>
        <b/>
        <sz val="8"/>
        <rFont val="Arial"/>
        <family val="2"/>
      </rPr>
      <t> </t>
    </r>
    <r>
      <rPr>
        <b/>
        <sz val="11"/>
        <rFont val="Arial"/>
        <family val="2"/>
      </rPr>
      <t>)</t>
    </r>
    <r>
      <rPr>
        <b/>
        <sz val="8"/>
        <rFont val="Arial"/>
        <family val="2"/>
      </rPr>
      <t> </t>
    </r>
  </si>
  <si>
    <t xml:space="preserve">Sensitive Receptor  </t>
  </si>
  <si>
    <t>Minimum Buffer Distance (m)</t>
  </si>
  <si>
    <r>
      <t>Upslope</t>
    </r>
    <r>
      <rPr>
        <sz val="8"/>
        <color rgb="FFFFFFFF"/>
        <rFont val="Arial"/>
        <family val="2"/>
      </rPr>
      <t> </t>
    </r>
  </si>
  <si>
    <t>Surface waters</t>
  </si>
  <si>
    <t>Farm dams</t>
  </si>
  <si>
    <t>Farm driveways, forest roads and fence lines</t>
  </si>
  <si>
    <t xml:space="preserve">[1] Buffer zones must be stable and covered with suitable vegetation that will limit the transfer of the biosolids from the application area to adjoining areas. </t>
  </si>
  <si>
    <t>[2] Research conducted by PWC, and consultants has shown that this is an acceptable buffer.</t>
  </si>
  <si>
    <r>
      <t xml:space="preserve">Table </t>
    </r>
    <r>
      <rPr>
        <b/>
        <u/>
        <sz val="11"/>
        <color rgb="FF008080"/>
        <rFont val="Arial"/>
        <family val="2"/>
      </rPr>
      <t>6</t>
    </r>
    <r>
      <rPr>
        <b/>
        <sz val="11"/>
        <rFont val="Arial"/>
        <family val="2"/>
      </rPr>
      <t xml:space="preserve"> Depth to Groundwater Restrictions </t>
    </r>
    <r>
      <rPr>
        <b/>
        <sz val="8"/>
        <rFont val="Arial"/>
        <family val="2"/>
      </rPr>
      <t> </t>
    </r>
    <r>
      <rPr>
        <b/>
        <sz val="11"/>
        <rFont val="Arial"/>
        <family val="2"/>
      </rPr>
      <t>(SA EPA Draft 2017</t>
    </r>
    <r>
      <rPr>
        <b/>
        <sz val="8"/>
        <rFont val="Arial"/>
        <family val="2"/>
      </rPr>
      <t> </t>
    </r>
    <r>
      <rPr>
        <b/>
        <sz val="11"/>
        <rFont val="Arial"/>
        <family val="2"/>
      </rPr>
      <t>)</t>
    </r>
  </si>
  <si>
    <t>Average clay content % (0-100 cm)</t>
  </si>
  <si>
    <t>Minimum depth to seasonal high-water table</t>
  </si>
  <si>
    <t>1.5 m</t>
  </si>
  <si>
    <t>25 – 35%</t>
  </si>
  <si>
    <t>2 m</t>
  </si>
  <si>
    <t>15 – 25%</t>
  </si>
  <si>
    <t>3 m</t>
  </si>
  <si>
    <t>10 – 15%</t>
  </si>
  <si>
    <t>4 m</t>
  </si>
  <si>
    <t>5 – 10%</t>
  </si>
  <si>
    <t>5 m</t>
  </si>
  <si>
    <t>&lt;5%</t>
  </si>
  <si>
    <t>8 m</t>
  </si>
  <si>
    <r>
      <t>Table 7 Land Use and Harvesting Timeframe Restrictions (QLD DEHP 2016)</t>
    </r>
    <r>
      <rPr>
        <b/>
        <sz val="8"/>
        <rFont val="Arial"/>
        <family val="2"/>
      </rPr>
      <t>  </t>
    </r>
  </si>
  <si>
    <t xml:space="preserve">Land Use </t>
  </si>
  <si>
    <r>
      <t>Timeframe in which</t>
    </r>
    <r>
      <rPr>
        <sz val="11"/>
        <color rgb="FFFFFFFF"/>
        <rFont val="Arial"/>
        <family val="2"/>
      </rPr>
      <t xml:space="preserve"> </t>
    </r>
    <r>
      <rPr>
        <b/>
        <sz val="11"/>
        <color rgb="FFFFFFFF"/>
        <rFont val="Arial"/>
        <family val="2"/>
      </rPr>
      <t xml:space="preserve">the resource must not be applied </t>
    </r>
  </si>
  <si>
    <t>Human food crops</t>
  </si>
  <si>
    <t>Harvested parts do not touch the biosolids</t>
  </si>
  <si>
    <t>Harvested parts touch the biosolids but are above the land surface (e.g.: lettuce)</t>
  </si>
  <si>
    <r>
      <t>Harvested parts are below the surface of the land (e.g., carrots)</t>
    </r>
    <r>
      <rPr>
        <strike/>
        <sz val="11"/>
        <color rgb="FFFF0000"/>
        <rFont val="Arial"/>
        <family val="2"/>
      </rPr>
      <t xml:space="preserve">  </t>
    </r>
  </si>
  <si>
    <r>
      <t>Animal feed and fiber crops</t>
    </r>
    <r>
      <rPr>
        <sz val="8"/>
        <color rgb="FF000000"/>
        <rFont val="Arial"/>
        <family val="2"/>
      </rPr>
      <t> </t>
    </r>
  </si>
  <si>
    <t>Animal withholding</t>
  </si>
  <si>
    <t>Turf</t>
  </si>
  <si>
    <t>Public access</t>
  </si>
  <si>
    <t>Where there is high potential for public exposure</t>
  </si>
  <si>
    <t>Where there is low potential for public exposure</t>
  </si>
  <si>
    <t>[1] Poultry and pigs must not be allowed to graze on biosolids application areas.</t>
  </si>
  <si>
    <t>[2] Including milk for human consumption (goats, camels, sheep, cows)</t>
  </si>
  <si>
    <t>Soil and Site Rehabilitation</t>
  </si>
  <si>
    <t>Burkholderia</t>
  </si>
  <si>
    <t>What is the Overall Biosolids Class?</t>
  </si>
  <si>
    <t>Notes</t>
  </si>
  <si>
    <t>Suitable for the intended use</t>
  </si>
  <si>
    <t>Not suitable for the intended use. Consider another use or  treat further and/or blend with other materials</t>
  </si>
  <si>
    <t>Contaminant and Pathogen Concentrations</t>
  </si>
  <si>
    <t>Flat (&lt;3% or &gt;2%)</t>
  </si>
  <si>
    <t>Downslope (&gt;3% or &gt;2°)</t>
  </si>
  <si>
    <t>Is this feature located on the Site?</t>
  </si>
  <si>
    <t>Will biosolids be placed within this buffer distance?</t>
  </si>
  <si>
    <t>Minimum Buffer Distance</t>
  </si>
  <si>
    <t>Drinking water bores</t>
  </si>
  <si>
    <t>Native forests and other significant vegetation types</t>
  </si>
  <si>
    <r>
      <t>Animal enclosures, property boundaries or land used for food</t>
    </r>
    <r>
      <rPr>
        <sz val="11"/>
        <rFont val="Arial"/>
        <family val="2"/>
      </rPr>
      <t xml:space="preserve"> </t>
    </r>
    <r>
      <rPr>
        <sz val="11"/>
        <color rgb="FF000000"/>
        <rFont val="Arial"/>
        <family val="2"/>
      </rPr>
      <t>production</t>
    </r>
  </si>
  <si>
    <t>Occupied dwelling</t>
  </si>
  <si>
    <t>Depth to Groundwater Restrictions</t>
  </si>
  <si>
    <t>Minimum Depth to Groundwater</t>
  </si>
  <si>
    <t>&gt;35%</t>
  </si>
  <si>
    <t>Producer Location (Name)</t>
  </si>
  <si>
    <t>550 (18 months)</t>
  </si>
  <si>
    <t>1825 (5 years)</t>
  </si>
  <si>
    <t>365 (1 year)</t>
  </si>
  <si>
    <t>Public access - High</t>
  </si>
  <si>
    <t>Public access - Low</t>
  </si>
  <si>
    <t>Animal witholding</t>
  </si>
  <si>
    <t>Harvesting</t>
  </si>
  <si>
    <t>Grazing</t>
  </si>
  <si>
    <t>Human crops - do not touch</t>
  </si>
  <si>
    <t>Human crops - above land surface</t>
  </si>
  <si>
    <t>Human crops - below land surface</t>
  </si>
  <si>
    <t xml:space="preserve"> 30 days prior to harvesting</t>
  </si>
  <si>
    <t xml:space="preserve"> 18 months prior to harvesting</t>
  </si>
  <si>
    <t xml:space="preserve"> 5 years prior to harvesting</t>
  </si>
  <si>
    <t xml:space="preserve"> 30 days prior to grazing by animals [1]</t>
  </si>
  <si>
    <t xml:space="preserve"> 90 days prior to grazing by lactating [2] newborn animals</t>
  </si>
  <si>
    <r>
      <t xml:space="preserve"> 1 year prior to harvesting</t>
    </r>
    <r>
      <rPr>
        <strike/>
        <sz val="11"/>
        <color rgb="FFFF0000"/>
        <rFont val="Arial"/>
        <family val="2"/>
      </rPr>
      <t xml:space="preserve">  </t>
    </r>
  </si>
  <si>
    <t xml:space="preserve"> 1 year prior to access</t>
  </si>
  <si>
    <t xml:space="preserve"> 30 days prior to access </t>
  </si>
  <si>
    <t>Are biosolids applied in any of the following situations?</t>
  </si>
  <si>
    <t>Is it necessary to complete the Risk Assessment Matrix below?</t>
  </si>
  <si>
    <t>Risk Assessment Matrix - Identifying Limitations for Use of Class B Biosolids</t>
  </si>
  <si>
    <t>Notes:</t>
  </si>
  <si>
    <t>Home lawns and gardens</t>
  </si>
  <si>
    <t>Notes for Buffer Distances</t>
  </si>
  <si>
    <t>(a) Wet season application of biosolids should be avoided and application should not occur during rain events.</t>
  </si>
  <si>
    <t>(b) Biosolids should be applied to fallow land as close as possible to sowing.</t>
  </si>
  <si>
    <t xml:space="preserve">(c) Biosolids should not be applied in strong winds where odours or dust may be carried beyond the buffer area or property boundary.  </t>
  </si>
  <si>
    <r>
      <t xml:space="preserve">Land Use and Harvesting Timeframe Restrictions </t>
    </r>
    <r>
      <rPr>
        <b/>
        <vertAlign val="superscript"/>
        <sz val="11"/>
        <color theme="3" tint="0.249977111117893"/>
        <rFont val="Arial"/>
        <family val="2"/>
      </rPr>
      <t>(a, b, c)</t>
    </r>
  </si>
  <si>
    <t xml:space="preserve">(a) Buffer zones must be stable and covered with suitable vegetation that will limit the transfer of the biosolids from the application area to adjoining areas. </t>
  </si>
  <si>
    <t>Minimum depth to Seasonal High-water Groundwater Table</t>
  </si>
  <si>
    <t>≤20</t>
  </si>
  <si>
    <t>≤300</t>
  </si>
  <si>
    <t>≤2,500</t>
  </si>
  <si>
    <t>≤600</t>
  </si>
  <si>
    <t>Will the biosolids be stored in a bunded within 24 hours of receipt?</t>
  </si>
  <si>
    <t>Storage Restrictions</t>
  </si>
  <si>
    <t>Notes for Storage Restrictions</t>
  </si>
  <si>
    <t>Has soil pH at depth of 0 – 10 cm been determined?</t>
  </si>
  <si>
    <t>Has soil pH at depth of 10 – 45 cm been determined?</t>
  </si>
  <si>
    <r>
      <t xml:space="preserve">Site Suitability Limitations </t>
    </r>
    <r>
      <rPr>
        <b/>
        <vertAlign val="superscript"/>
        <sz val="11"/>
        <color theme="3" tint="0.249977111117893"/>
        <rFont val="Arial"/>
        <family val="2"/>
      </rPr>
      <t>(a)</t>
    </r>
  </si>
  <si>
    <t>Has the groundwater level been establish during both the wet and dry seasons?</t>
  </si>
  <si>
    <t>(a) Site suitability to be determined according to the applicable biosolids guideline in South Australia, i.e. SA EPA (2020). Guidelines for the Safe Handling and Reuse of Biosolids in South Australia. August 2020. South Australia Environment Protection Authority (SAEPA).</t>
  </si>
  <si>
    <t>Has Site Suitability  been assessed?</t>
  </si>
  <si>
    <t>Instruction or Measure to implement</t>
  </si>
  <si>
    <t>Please Enter application date</t>
  </si>
  <si>
    <t>Max</t>
  </si>
  <si>
    <t>Timeframe Restriction Date</t>
  </si>
  <si>
    <t>Lactacting and newborn animals are grazing</t>
  </si>
  <si>
    <t>Crops are grown below land surface for human consumption</t>
  </si>
  <si>
    <t>Biosolids may touch with crops grown above land surface for human consumption</t>
  </si>
  <si>
    <t>Biosolids do not touch crops grown for human consumption grown</t>
  </si>
  <si>
    <t>Biosolids are applied to turf</t>
  </si>
  <si>
    <t>Biosolids are applied to areas with high potential for public exposure</t>
  </si>
  <si>
    <t>Biosolids are applied to areas with low potential for public exposure?</t>
  </si>
  <si>
    <t>Sheet is password protected so that only fields that need to be field can be changed. Password is "RAMatrix" to unprotect this worksheet</t>
  </si>
  <si>
    <t>BCC = Mean + SD</t>
  </si>
  <si>
    <t>Cadmium</t>
  </si>
  <si>
    <t>Chromium</t>
  </si>
  <si>
    <t>Biosolids Contaminant Concentration</t>
  </si>
  <si>
    <t>BCC</t>
  </si>
  <si>
    <t xml:space="preserve">Maximum permissible concentration </t>
  </si>
  <si>
    <t>MPC</t>
  </si>
  <si>
    <t>Measured Soil Contaminant Concentration</t>
  </si>
  <si>
    <t>MSCC</t>
  </si>
  <si>
    <t>maximum  permissible annual  contaminant  load</t>
  </si>
  <si>
    <t>MPACL</t>
  </si>
  <si>
    <t xml:space="preserve">Contaminant  Limiting Application Rate </t>
  </si>
  <si>
    <t>CLAR</t>
  </si>
  <si>
    <t>Table 12 Limiting amounts of contaminants that can be annually applied to soils (MPACL)  (24)</t>
  </si>
  <si>
    <t xml:space="preserve">Contaminant  </t>
  </si>
  <si>
    <t xml:space="preserve">Limiting value (kg/ha per year)  </t>
  </si>
  <si>
    <t xml:space="preserve">Cadmium  </t>
  </si>
  <si>
    <t xml:space="preserve">0.03 (or 0.15 kg/ha per 5 years)  </t>
  </si>
  <si>
    <t xml:space="preserve">(24) NWQMS Guidelines for Sewerage Systems: Biosolids Management  </t>
  </si>
  <si>
    <t>Table 13 Maximum permissible concentrations (MPCs) (25, 26)</t>
  </si>
  <si>
    <r>
      <t>Soils used for food production (mg/kg dry weight)</t>
    </r>
    <r>
      <rPr>
        <sz val="11"/>
        <color rgb="FF000000"/>
        <rFont val="Arial"/>
        <family val="2"/>
      </rPr>
      <t xml:space="preserve"> </t>
    </r>
  </si>
  <si>
    <t xml:space="preserve">Arsenic  </t>
  </si>
  <si>
    <t xml:space="preserve">Lead  </t>
  </si>
  <si>
    <t xml:space="preserve">Mercury  </t>
  </si>
  <si>
    <t xml:space="preserve">Nickel  </t>
  </si>
  <si>
    <t xml:space="preserve">(25) Beryllium, chromium, cobalt, molybdenum, selenium, vanadium, heptachlor, HCB and PCBs have no set MPCs as the  typical levels found within soils in South Australia are either low or below detection limits levels, and the concentrations found  in SA biosolids present low risk and/or have poor bio-availability.   </t>
  </si>
  <si>
    <t xml:space="preserve">(26) NWQMS Guidelines for Sewerage Systems: Biosolids Management.   </t>
  </si>
  <si>
    <t xml:space="preserve">Table 14 Maximum permitted added biosolids copper (Cu) concentrations in soils receiving biosolids to prevent toxic effects to plants and micro-organisms   </t>
  </si>
  <si>
    <t xml:space="preserve">Organic carbon content%  </t>
  </si>
  <si>
    <t xml:space="preserve">pH  </t>
  </si>
  <si>
    <t xml:space="preserve">OC  </t>
  </si>
  <si>
    <r>
      <t>mg added biosolids</t>
    </r>
    <r>
      <rPr>
        <sz val="11"/>
        <color rgb="FF000000"/>
        <rFont val="Arial"/>
        <family val="2"/>
      </rPr>
      <t xml:space="preserve">  Cu/kg soil </t>
    </r>
  </si>
  <si>
    <t xml:space="preserve">Table 15 Maximum permitted added biosolids zinc (Zn) concentrations in soils receiving biosolids to prevent toxic effects to plants and micro-organisms  </t>
  </si>
  <si>
    <t>e</t>
  </si>
  <si>
    <t xml:space="preserve">Cation exchange capacity (cmolc/kg)  </t>
  </si>
  <si>
    <t xml:space="preserve">All species, including sugarcane  </t>
  </si>
  <si>
    <t xml:space="preserve">CEC correction factor  </t>
  </si>
  <si>
    <t xml:space="preserve">CEC  </t>
  </si>
  <si>
    <r>
      <t>mg added biosolids</t>
    </r>
    <r>
      <rPr>
        <sz val="11"/>
        <rFont val="Arial"/>
        <family val="2"/>
      </rPr>
      <t xml:space="preserve">  Zn/kg soil  </t>
    </r>
  </si>
  <si>
    <t xml:space="preserve">Table 16 Maximum permitted total cadmium (Cd) concentrations in soils receiving biosolids to ensure food products for human consumption do not exceed Australian Cadmium Food Standards  </t>
  </si>
  <si>
    <t xml:space="preserve">Clay content (%)  </t>
  </si>
  <si>
    <t xml:space="preserve">Mg Cd/kg soil  </t>
  </si>
  <si>
    <t xml:space="preserve">Table 17 Expected concentrations of copper and zinc in ambient background (uncontaminated) soils at different levels of soil iron (27)  </t>
  </si>
  <si>
    <t xml:space="preserve">Soil Fe%  </t>
  </si>
  <si>
    <t xml:space="preserve">Cu (mg/kg)  </t>
  </si>
  <si>
    <t xml:space="preserve">Zn (mg/kg)  </t>
  </si>
  <si>
    <t xml:space="preserve">&lt;4  </t>
  </si>
  <si>
    <t xml:space="preserve">&lt;10  </t>
  </si>
  <si>
    <t xml:space="preserve">&lt;25  </t>
  </si>
  <si>
    <t xml:space="preserve">&lt;15  </t>
  </si>
  <si>
    <t xml:space="preserve">&lt;35  </t>
  </si>
  <si>
    <t xml:space="preserve">&lt;45  </t>
  </si>
  <si>
    <t xml:space="preserve">&lt;85  </t>
  </si>
  <si>
    <t xml:space="preserve">&lt;70  </t>
  </si>
  <si>
    <t xml:space="preserve">&lt;130  </t>
  </si>
  <si>
    <t xml:space="preserve">&lt;90  </t>
  </si>
  <si>
    <t xml:space="preserve">&lt;165  </t>
  </si>
  <si>
    <t xml:space="preserve">&lt;105  </t>
  </si>
  <si>
    <t xml:space="preserve">&lt;195  </t>
  </si>
  <si>
    <t xml:space="preserve">&lt;120  </t>
  </si>
  <si>
    <t xml:space="preserve">&lt;225  </t>
  </si>
  <si>
    <t xml:space="preserve">(27) Hamon RE, McLaughlin MJ, Gilkes RJ, Rate AW, Zarcinas B, Robertson A, Cozens G, Radford N, and L Bettenay 2004, ‘Geochemical indices allow estimation of heavy metal background concentrations in soils’, Global Biogeochem. Cycl  18(1) Art. No. GB1014.  </t>
  </si>
  <si>
    <t>Table 18 Estimated nitrogen mineralisation rate (MR) [First Year] (29)</t>
  </si>
  <si>
    <t xml:space="preserve">Biosolids type  </t>
  </si>
  <si>
    <r>
      <t>Nitrogen mineralisation rate (first year of application)</t>
    </r>
    <r>
      <rPr>
        <sz val="10"/>
        <color rgb="FF000000"/>
        <rFont val="Times New Roman"/>
        <family val="1"/>
      </rPr>
      <t xml:space="preserve"> </t>
    </r>
  </si>
  <si>
    <t xml:space="preserve">Anaerobically digested  </t>
  </si>
  <si>
    <t xml:space="preserve">Aerobically digested  </t>
  </si>
  <si>
    <t xml:space="preserve">Composted  </t>
  </si>
  <si>
    <t xml:space="preserve">(29) NSW EPA Environmental Guidelines: Use and Disposal of Biosolids Products 2000. </t>
  </si>
  <si>
    <t>-</t>
  </si>
  <si>
    <t>Organic Carbon Content</t>
  </si>
  <si>
    <t>pH</t>
  </si>
  <si>
    <t>Organic Carbon Content (%)</t>
  </si>
  <si>
    <t>Maximum Permitted added Bioloids Concentrations</t>
  </si>
  <si>
    <t>Clay Content</t>
  </si>
  <si>
    <t>Site-specific pH</t>
  </si>
  <si>
    <t xml:space="preserve">Maximum permissible ZN concentration </t>
  </si>
  <si>
    <t>Cu</t>
  </si>
  <si>
    <t>Zn</t>
  </si>
  <si>
    <t>Soil Fe%</t>
  </si>
  <si>
    <t>Iron Content (%Fe)</t>
  </si>
  <si>
    <t>Ambient Concentrations</t>
  </si>
  <si>
    <t>Refer to user inputs on spreadsheet titled "RA Matrix Template"</t>
  </si>
  <si>
    <t>TKN</t>
  </si>
  <si>
    <t>N as Nitrate</t>
  </si>
  <si>
    <t>N as Nitrite'</t>
  </si>
  <si>
    <t>Total Kjeldahl Nitrogen</t>
  </si>
  <si>
    <t>Nitrogen as nitrate</t>
  </si>
  <si>
    <t>Nitrogen as nitrite'</t>
  </si>
  <si>
    <t>Minierlisation Rate</t>
  </si>
  <si>
    <t>MR</t>
  </si>
  <si>
    <t>CLAR Calculations</t>
  </si>
  <si>
    <t>NLAR Calculations</t>
  </si>
  <si>
    <t>Organic N</t>
  </si>
  <si>
    <t>Organic Nitrogen</t>
  </si>
  <si>
    <t>ammonium N</t>
  </si>
  <si>
    <t>Nitrogen as ammonia</t>
  </si>
  <si>
    <t>ABN</t>
  </si>
  <si>
    <t>Available Biosolids Nutrients</t>
  </si>
  <si>
    <t>NLAR</t>
  </si>
  <si>
    <t>CNR</t>
  </si>
  <si>
    <t>Crop Nutrient Requirement</t>
  </si>
  <si>
    <t>Nutrient Limiting Application Rate</t>
  </si>
  <si>
    <t>t/ha</t>
  </si>
  <si>
    <t>kg/ha</t>
  </si>
  <si>
    <t>mg/kg (year 1)</t>
  </si>
  <si>
    <t>mg/kg</t>
  </si>
  <si>
    <t>%</t>
  </si>
  <si>
    <t>unitless</t>
  </si>
  <si>
    <t>cmolc/kg</t>
  </si>
  <si>
    <t>% Fe</t>
  </si>
  <si>
    <t>OC</t>
  </si>
  <si>
    <t>CEC</t>
  </si>
  <si>
    <t>%Fe</t>
  </si>
  <si>
    <t>%Clay</t>
  </si>
  <si>
    <t>Acronym</t>
  </si>
  <si>
    <t>Name</t>
  </si>
  <si>
    <t>Value</t>
  </si>
  <si>
    <t>Source</t>
  </si>
  <si>
    <t>Refer to user inputs on spreadsheet titled "RA Matrix Template" and Table 18 below</t>
  </si>
  <si>
    <t xml:space="preserve">Cation exchange capacity </t>
  </si>
  <si>
    <t>Nitrogen as nitrite</t>
  </si>
  <si>
    <t>Mineralisation Rate</t>
  </si>
  <si>
    <t>units</t>
  </si>
  <si>
    <r>
      <t xml:space="preserve">Contaminant Concentrations
</t>
    </r>
    <r>
      <rPr>
        <sz val="11"/>
        <color theme="1"/>
        <rFont val="Arial"/>
        <family val="2"/>
      </rPr>
      <t>(refer to the Producer Report for details)</t>
    </r>
  </si>
  <si>
    <t>Iron Content</t>
  </si>
  <si>
    <t>% Clay</t>
  </si>
  <si>
    <t>Measured Soil Concentrations at the Site</t>
  </si>
  <si>
    <t xml:space="preserve">CEC </t>
  </si>
  <si>
    <t>Refer to Table 17 below and mycruve fits</t>
  </si>
  <si>
    <t xml:space="preserve">Refer to Table 14&amp;15 below </t>
  </si>
  <si>
    <t>Refer to calculations near Table 16 below</t>
  </si>
  <si>
    <t>Calculated Value</t>
  </si>
  <si>
    <t>Refer to Table 12</t>
  </si>
  <si>
    <t>kg/ha per year</t>
  </si>
  <si>
    <t>(b) Map the site and features listed above and indicate biosolids application areas. Keep this map with this RA matrix</t>
  </si>
  <si>
    <r>
      <t xml:space="preserve">Buffer Distances </t>
    </r>
    <r>
      <rPr>
        <b/>
        <vertAlign val="superscript"/>
        <sz val="11"/>
        <color theme="3" tint="0.249977111117893"/>
        <rFont val="Arial"/>
        <family val="2"/>
      </rPr>
      <t>[a, b]</t>
    </r>
  </si>
  <si>
    <t>Postal Address</t>
  </si>
  <si>
    <t>Phone Number</t>
  </si>
  <si>
    <t>Biosolids Details</t>
  </si>
  <si>
    <t>Total Application area (ha)</t>
  </si>
  <si>
    <t>User Information</t>
  </si>
  <si>
    <t>≤3.0</t>
  </si>
  <si>
    <t>&gt;20</t>
  </si>
  <si>
    <t>≤150</t>
  </si>
  <si>
    <t>&gt;2,500</t>
  </si>
  <si>
    <t>≤8.0</t>
  </si>
  <si>
    <t>&gt;8.0</t>
  </si>
  <si>
    <t>&gt;600</t>
  </si>
  <si>
    <t>≤0.0011</t>
  </si>
  <si>
    <t>≤0.031</t>
  </si>
  <si>
    <t>&gt;0.031</t>
  </si>
  <si>
    <t>≤0.005</t>
  </si>
  <si>
    <t>≤0.13</t>
  </si>
  <si>
    <t>&gt;0.13</t>
  </si>
  <si>
    <t>C3</t>
  </si>
  <si>
    <t>P3</t>
  </si>
  <si>
    <t xml:space="preserve">&lt;100 MPN/g           </t>
  </si>
  <si>
    <t>≥100 MPN/g ≤1,000 MPN/g</t>
  </si>
  <si>
    <t>&gt;1,000 MPN/g</t>
  </si>
  <si>
    <t xml:space="preserve">&lt;1 PFU/50g     </t>
  </si>
  <si>
    <t>&gt;1 PFU/50g</t>
  </si>
  <si>
    <t xml:space="preserve">&lt;1 viable ova/50 g </t>
  </si>
  <si>
    <t xml:space="preserve">&gt;1 viable ova/50 g </t>
  </si>
  <si>
    <t>No detects/50g</t>
  </si>
  <si>
    <t>1 detects/50g</t>
  </si>
  <si>
    <t>&gt;1 detects/50g</t>
  </si>
  <si>
    <t>What is the minimum depth (metres) to the seasonal high-water table?</t>
  </si>
  <si>
    <t>Is Groundwater Depth at the Site shallower than the minimum value?</t>
  </si>
  <si>
    <t xml:space="preserve"> The minimum depth (metres) to the seasonal high-water table?</t>
  </si>
  <si>
    <t>Incorporated Soil Mass</t>
  </si>
  <si>
    <t>Incroporation Depth</t>
  </si>
  <si>
    <t>Application Rate Details</t>
  </si>
  <si>
    <t>Bulk Density</t>
  </si>
  <si>
    <t>Contaminant  Limiting Application Rate (CLAR)</t>
  </si>
  <si>
    <t>Nutrient Limiting Application Rate (NLAR)</t>
  </si>
  <si>
    <t>Application Rates Restrictions</t>
  </si>
  <si>
    <r>
      <t xml:space="preserve">Crop Nutrient Requirements (CNAR) </t>
    </r>
    <r>
      <rPr>
        <b/>
        <vertAlign val="superscript"/>
        <sz val="11"/>
        <color theme="1"/>
        <rFont val="Arial"/>
        <family val="2"/>
      </rPr>
      <t>(a)</t>
    </r>
  </si>
  <si>
    <t>(a) Only fill out CLAR if it is necessary to calculate the NLAR</t>
  </si>
  <si>
    <r>
      <t xml:space="preserve">What is the land use at the Site for biosolids? </t>
    </r>
    <r>
      <rPr>
        <sz val="11"/>
        <color theme="1"/>
        <rFont val="Arial"/>
        <family val="2"/>
      </rPr>
      <t>(Select Yes/No)</t>
    </r>
  </si>
  <si>
    <r>
      <t>Is the Site North of Tenant Creek?</t>
    </r>
    <r>
      <rPr>
        <sz val="11"/>
        <color theme="1"/>
        <rFont val="Arial"/>
        <family val="2"/>
      </rPr>
      <t xml:space="preserve"> (Select Yes/No)</t>
    </r>
  </si>
  <si>
    <r>
      <t xml:space="preserve">What is the slope of the land? </t>
    </r>
    <r>
      <rPr>
        <sz val="11"/>
        <color theme="1"/>
        <rFont val="Arial"/>
        <family val="2"/>
      </rPr>
      <t xml:space="preserve"> (Select Yes/No)</t>
    </r>
  </si>
  <si>
    <r>
      <t xml:space="preserve">What is the average clay content at the Site? </t>
    </r>
    <r>
      <rPr>
        <sz val="11"/>
        <color theme="1"/>
        <rFont val="Arial"/>
        <family val="2"/>
      </rPr>
      <t>(Select Yes/No)</t>
    </r>
  </si>
  <si>
    <r>
      <t xml:space="preserve">Will biosolids be applied to land resulting in expsure to people or animals? </t>
    </r>
    <r>
      <rPr>
        <sz val="11"/>
        <color theme="1"/>
        <rFont val="Arial"/>
        <family val="2"/>
      </rPr>
      <t xml:space="preserve"> (Select Yes/No)</t>
    </r>
  </si>
  <si>
    <t>Fibre crops are made available for grazing</t>
  </si>
  <si>
    <t>End User Name</t>
  </si>
  <si>
    <t>Email address</t>
  </si>
  <si>
    <t>Site Name</t>
  </si>
  <si>
    <r>
      <t xml:space="preserve">Site Information </t>
    </r>
    <r>
      <rPr>
        <i/>
        <sz val="14"/>
        <color rgb="FFFF0000"/>
        <rFont val="Arial"/>
        <family val="2"/>
      </rPr>
      <t>(A map should be attached indicating the application area)</t>
    </r>
  </si>
  <si>
    <t>Section Identifier</t>
  </si>
  <si>
    <t>Batch Identifier</t>
  </si>
  <si>
    <t>Biosolids Reporting Form Number</t>
  </si>
  <si>
    <t>Biosolids Reporting Form Date</t>
  </si>
  <si>
    <r>
      <t>Date</t>
    </r>
    <r>
      <rPr>
        <sz val="11"/>
        <color theme="1"/>
        <rFont val="Arial"/>
        <family val="2"/>
      </rPr>
      <t xml:space="preserve"> (dd-mm-yyyy)</t>
    </r>
  </si>
  <si>
    <r>
      <t>Stockpile Volume</t>
    </r>
    <r>
      <rPr>
        <sz val="11"/>
        <color theme="1"/>
        <rFont val="Arial"/>
        <family val="2"/>
      </rPr>
      <t xml:space="preserve"> (t</t>
    </r>
    <r>
      <rPr>
        <b/>
        <sz val="11"/>
        <color theme="1"/>
        <rFont val="Arial"/>
        <family val="2"/>
      </rPr>
      <t>)</t>
    </r>
  </si>
  <si>
    <t>Has the soil profile been logged to a depth of atleast 100 cm?</t>
  </si>
  <si>
    <t>Has existing nutrient and contaminant concentrations been determined as per SA EPA (2020)?</t>
  </si>
  <si>
    <r>
      <t xml:space="preserve">Biosolids Parameters and Nutrient Concentrations
</t>
    </r>
    <r>
      <rPr>
        <sz val="11"/>
        <color theme="1"/>
        <rFont val="Arial"/>
        <family val="2"/>
      </rPr>
      <t>(refer to the Producer Report for details and only insert nitrogen concentrations if users wish to calculate a Nutrient Limiting Application Rate below [NLAR])</t>
    </r>
  </si>
  <si>
    <t>Animal feed and fibre crops are harvested</t>
  </si>
  <si>
    <t>What is the Applicable Biosolids CLAR?</t>
  </si>
  <si>
    <t>≤250</t>
  </si>
  <si>
    <t>&gt;250</t>
  </si>
  <si>
    <t>Mercury</t>
  </si>
  <si>
    <t>Mercury (mg/kg dry wt)</t>
  </si>
  <si>
    <t>≤1</t>
  </si>
  <si>
    <t>≤4</t>
  </si>
  <si>
    <t>&gt;4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</si>
</sst>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41">
    <font>
      <sz val="11"/>
      <color theme="1"/>
      <name val="Aptos Narrow"/>
      <family val="2"/>
      <scheme val="minor"/>
    </font>
    <font>
      <sz val="11"/>
      <name val="Arial"/>
      <family val="2"/>
    </font>
    <font>
      <sz val="11"/>
      <color rgb="FF000000"/>
      <name val="Arial"/>
      <family val="2"/>
    </font>
    <font>
      <u/>
      <sz val="11"/>
      <color theme="10"/>
      <name val="Aptos Narrow"/>
      <family val="2"/>
      <scheme val="minor"/>
    </font>
    <font>
      <u/>
      <sz val="11"/>
      <color theme="10"/>
      <name val="Arial"/>
      <family val="2"/>
    </font>
    <font>
      <sz val="11"/>
      <color theme="1"/>
      <name val="Arial"/>
      <family val="2"/>
    </font>
    <font>
      <b/>
      <sz val="11"/>
      <color theme="1"/>
      <name val="Arial"/>
      <family val="2"/>
    </font>
    <font>
      <b/>
      <sz val="11"/>
      <name val="Arial"/>
      <family val="2"/>
    </font>
    <font>
      <b/>
      <sz val="11"/>
      <color rgb="FF000000"/>
      <name val="Arial"/>
      <family val="2"/>
    </font>
    <font>
      <b/>
      <u/>
      <sz val="11"/>
      <color theme="10"/>
      <name val="Arial"/>
      <family val="2"/>
    </font>
    <font>
      <b/>
      <sz val="8"/>
      <name val="Arial"/>
      <family val="2"/>
    </font>
    <font>
      <b/>
      <sz val="11"/>
      <color rgb="FFFFFFFF"/>
      <name val="Arial"/>
      <family val="2"/>
    </font>
    <font>
      <b/>
      <strike/>
      <sz val="11"/>
      <color rgb="FFFF0000"/>
      <name val="Arial"/>
      <family val="2"/>
    </font>
    <font>
      <sz val="8"/>
      <color rgb="FF000000"/>
      <name val="Arial"/>
      <family val="2"/>
    </font>
    <font>
      <strike/>
      <sz val="11"/>
      <color rgb="FFFF0000"/>
      <name val="Arial"/>
      <family val="2"/>
    </font>
    <font>
      <sz val="11"/>
      <color rgb="FF010302"/>
      <name val="Arial"/>
      <family val="2"/>
    </font>
    <font>
      <b/>
      <u/>
      <sz val="11"/>
      <color rgb="FF008080"/>
      <name val="Arial"/>
      <family val="2"/>
    </font>
    <font>
      <b/>
      <vertAlign val="superscript"/>
      <sz val="11"/>
      <color rgb="FF000000"/>
      <name val="Arial"/>
      <family val="2"/>
    </font>
    <font>
      <b/>
      <vertAlign val="superscript"/>
      <sz val="6.5"/>
      <name val="Arial"/>
      <family val="2"/>
    </font>
    <font>
      <sz val="11"/>
      <color rgb="FFFFFFFF"/>
      <name val="Arial"/>
      <family val="2"/>
    </font>
    <font>
      <sz val="8"/>
      <color rgb="FFFFFFFF"/>
      <name val="Arial"/>
      <family val="2"/>
    </font>
    <font>
      <b/>
      <sz val="11"/>
      <color theme="0"/>
      <name val="Arial"/>
      <family val="2"/>
    </font>
    <font>
      <b/>
      <sz val="11"/>
      <color theme="3" tint="0.249977111117893"/>
      <name val="Arial"/>
      <family val="2"/>
    </font>
    <font>
      <sz val="11"/>
      <color theme="8" tint="0.39997558519241921"/>
      <name val="Arial"/>
      <family val="2"/>
    </font>
    <font>
      <i/>
      <u/>
      <sz val="11"/>
      <color theme="8"/>
      <name val="Arial"/>
      <family val="2"/>
    </font>
    <font>
      <b/>
      <i/>
      <u/>
      <sz val="11"/>
      <color theme="7" tint="-0.499984740745262"/>
      <name val="Arial"/>
      <family val="2"/>
    </font>
    <font>
      <sz val="10"/>
      <color theme="1"/>
      <name val="Arial"/>
      <family val="2"/>
    </font>
    <font>
      <b/>
      <vertAlign val="superscript"/>
      <sz val="11"/>
      <color theme="3" tint="0.249977111117893"/>
      <name val="Arial"/>
      <family val="2"/>
    </font>
    <font>
      <b/>
      <i/>
      <u/>
      <sz val="14"/>
      <color rgb="FFFF0000"/>
      <name val="Arial"/>
      <family val="2"/>
    </font>
    <font>
      <sz val="11"/>
      <color theme="0" tint="-0.14999847407452621"/>
      <name val="Arial"/>
      <family val="2"/>
    </font>
    <font>
      <b/>
      <sz val="9.5"/>
      <color rgb="FF000000"/>
      <name val="Arial"/>
      <family val="2"/>
    </font>
    <font>
      <sz val="10"/>
      <color rgb="FF000000"/>
      <name val="Arial"/>
      <family val="2"/>
    </font>
    <font>
      <b/>
      <sz val="10"/>
      <color rgb="FF000000"/>
      <name val="Arial"/>
      <family val="2"/>
    </font>
    <font>
      <sz val="10"/>
      <color rgb="FF000000"/>
      <name val="Times New Roman"/>
      <family val="1"/>
    </font>
    <font>
      <sz val="9.5"/>
      <color rgb="FF000000"/>
      <name val="Arial"/>
      <family val="2"/>
    </font>
    <font>
      <i/>
      <sz val="14"/>
      <color rgb="FFFF0000"/>
      <name val="Arial"/>
      <family val="2"/>
    </font>
    <font>
      <sz val="11"/>
      <color theme="0" tint="-0.249977111117893"/>
      <name val="Arial"/>
      <family val="2"/>
    </font>
    <font>
      <b/>
      <vertAlign val="superscript"/>
      <sz val="11"/>
      <color theme="1"/>
      <name val="Arial"/>
      <family val="2"/>
    </font>
    <font>
      <sz val="11"/>
      <color rgb="FFFF0000"/>
      <name val="Arial"/>
      <family val="2"/>
    </font>
    <font>
      <b/>
      <sz val="11"/>
      <color rgb="FFFF0000"/>
      <name val="Arial"/>
      <family val="2"/>
    </font>
    <font>
      <sz val="14"/>
      <color theme="1"/>
      <name val="Arial"/>
      <family val="2"/>
    </font>
  </fonts>
  <fills count="10">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1" tint="0.24994659260841701"/>
        <bgColor indexed="64"/>
      </patternFill>
    </fill>
    <fill>
      <patternFill patternType="solid">
        <fgColor rgb="FFFFFF00"/>
        <bgColor indexed="64"/>
      </patternFill>
    </fill>
    <fill>
      <patternFill patternType="solid">
        <fgColor rgb="FFC43328"/>
        <bgColor indexed="64"/>
      </patternFill>
    </fill>
    <fill>
      <patternFill patternType="solid">
        <fgColor rgb="FFE2EFD9"/>
        <bgColor indexed="64"/>
      </patternFill>
    </fill>
    <fill>
      <patternFill patternType="solid">
        <fgColor rgb="FF92D050"/>
        <bgColor indexed="64"/>
      </patternFill>
    </fill>
  </fills>
  <borders count="78">
    <border>
      <left/>
      <right/>
      <top/>
      <bottom/>
      <diagonal/>
    </border>
    <border>
      <left style="medium">
        <color rgb="FF1F1F5F"/>
      </left>
      <right style="medium">
        <color rgb="FF1F1F5F"/>
      </right>
      <top/>
      <bottom/>
      <diagonal/>
    </border>
    <border>
      <left style="medium">
        <color rgb="FF1F1F5F"/>
      </left>
      <right style="medium">
        <color rgb="FF1F1F5F"/>
      </right>
      <top/>
      <bottom style="medium">
        <color rgb="FF1F1F5F"/>
      </bottom>
      <diagonal/>
    </border>
    <border>
      <left/>
      <right style="medium">
        <color rgb="FF1F1F5F"/>
      </right>
      <top/>
      <bottom/>
      <diagonal/>
    </border>
    <border>
      <left style="thick">
        <color rgb="FF1F1F5F"/>
      </left>
      <right style="thick">
        <color rgb="FF1F1F5F"/>
      </right>
      <top style="thick">
        <color rgb="FF1F1F5F"/>
      </top>
      <bottom style="thick">
        <color rgb="FF1F1F5F"/>
      </bottom>
      <diagonal/>
    </border>
    <border>
      <left style="medium">
        <color rgb="FF1F1F5F"/>
      </left>
      <right/>
      <top/>
      <bottom/>
      <diagonal/>
    </border>
    <border>
      <left style="medium">
        <color rgb="FF1F1F5F"/>
      </left>
      <right/>
      <top/>
      <bottom style="medium">
        <color rgb="FF1F1F5F"/>
      </bottom>
      <diagonal/>
    </border>
    <border>
      <left style="thin">
        <color indexed="64"/>
      </left>
      <right style="thin">
        <color indexed="64"/>
      </right>
      <top style="thin">
        <color indexed="64"/>
      </top>
      <bottom style="thin">
        <color indexed="64"/>
      </bottom>
      <diagonal/>
    </border>
    <border>
      <left style="thin">
        <color rgb="FF1F1F5F"/>
      </left>
      <right/>
      <top/>
      <bottom/>
      <diagonal/>
    </border>
    <border>
      <left/>
      <right/>
      <top style="thick">
        <color rgb="FF1F1F5F"/>
      </top>
      <bottom style="thick">
        <color rgb="FF1F1F5F"/>
      </bottom>
      <diagonal/>
    </border>
    <border>
      <left style="thin">
        <color rgb="FF1F1F5F"/>
      </left>
      <right/>
      <top style="thin">
        <color rgb="FF1F1F5F"/>
      </top>
      <bottom/>
      <diagonal/>
    </border>
    <border>
      <left style="thin">
        <color rgb="FF1F1F5F"/>
      </left>
      <right/>
      <top/>
      <bottom style="thin">
        <color rgb="FF1F1F5F"/>
      </bottom>
      <diagonal/>
    </border>
    <border>
      <left/>
      <right/>
      <top style="thin">
        <color rgb="FF1F1F5F"/>
      </top>
      <bottom/>
      <diagonal/>
    </border>
    <border>
      <left/>
      <right/>
      <top/>
      <bottom style="thin">
        <color rgb="FF1F1F5F"/>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rgb="FF1F1F5F"/>
      </left>
      <right style="medium">
        <color rgb="FF1F1F5F"/>
      </right>
      <top style="medium">
        <color rgb="FF1F1F5F"/>
      </top>
      <bottom/>
      <diagonal/>
    </border>
    <border>
      <left/>
      <right style="medium">
        <color rgb="FF1F1F5F"/>
      </right>
      <top style="medium">
        <color rgb="FF1F1F5F"/>
      </top>
      <bottom/>
      <diagonal/>
    </border>
    <border>
      <left/>
      <right style="medium">
        <color rgb="FF1F1F5F"/>
      </right>
      <top/>
      <bottom style="medium">
        <color rgb="FF1F1F5F"/>
      </bottom>
      <diagonal/>
    </border>
    <border>
      <left style="medium">
        <color rgb="FF1F1F5F"/>
      </left>
      <right style="medium">
        <color indexed="64"/>
      </right>
      <top style="medium">
        <color rgb="FF1F1F5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1F1F5F"/>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rgb="FF1F1F5F"/>
      </left>
      <right/>
      <top style="medium">
        <color rgb="FF1F1F5F"/>
      </top>
      <bottom/>
      <diagonal/>
    </border>
    <border>
      <left style="thick">
        <color rgb="FF1F1F5F"/>
      </left>
      <right style="thick">
        <color rgb="FF1F1F5F"/>
      </right>
      <top style="thin">
        <color rgb="FF1F1F5F"/>
      </top>
      <bottom style="thick">
        <color rgb="FF1F1F5F"/>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thin">
        <color indexed="64"/>
      </bottom>
      <diagonal/>
    </border>
    <border>
      <left/>
      <right style="thick">
        <color indexed="64"/>
      </right>
      <top style="thin">
        <color indexed="64"/>
      </top>
      <bottom style="thin">
        <color indexed="64"/>
      </bottom>
      <diagonal/>
    </border>
    <border>
      <left style="thick">
        <color theme="8"/>
      </left>
      <right style="thick">
        <color theme="8"/>
      </right>
      <top style="thick">
        <color theme="8"/>
      </top>
      <bottom style="thick">
        <color theme="8"/>
      </bottom>
      <diagonal/>
    </border>
    <border>
      <left style="thin">
        <color auto="1"/>
      </left>
      <right/>
      <top style="thin">
        <color auto="1"/>
      </top>
      <bottom/>
      <diagonal/>
    </border>
    <border>
      <left style="thin">
        <color auto="1"/>
      </left>
      <right/>
      <top/>
      <bottom style="thin">
        <color auto="1"/>
      </bottom>
      <diagonal/>
    </border>
    <border>
      <left style="medium">
        <color rgb="FF1F1F5F"/>
      </left>
      <right/>
      <top style="medium">
        <color rgb="FF1F1F5F"/>
      </top>
      <bottom style="medium">
        <color rgb="FF1F1F5F"/>
      </bottom>
      <diagonal/>
    </border>
    <border>
      <left/>
      <right style="medium">
        <color rgb="FF1F1F5F"/>
      </right>
      <top style="medium">
        <color rgb="FF1F1F5F"/>
      </top>
      <bottom style="medium">
        <color rgb="FF1F1F5F"/>
      </bottom>
      <diagonal/>
    </border>
    <border>
      <left style="medium">
        <color rgb="FF1F1F5F"/>
      </left>
      <right style="medium">
        <color rgb="FF1F1F5F"/>
      </right>
      <top style="medium">
        <color rgb="FF1F1F5F"/>
      </top>
      <bottom style="medium">
        <color rgb="FF1F1F5F"/>
      </bottom>
      <diagonal/>
    </border>
    <border>
      <left style="thick">
        <color indexed="64"/>
      </left>
      <right/>
      <top style="thick">
        <color indexed="64"/>
      </top>
      <bottom style="thin">
        <color auto="1"/>
      </bottom>
      <diagonal/>
    </border>
    <border>
      <left style="thick">
        <color theme="8"/>
      </left>
      <right style="thick">
        <color theme="8"/>
      </right>
      <top style="thin">
        <color rgb="FF1F1F5F"/>
      </top>
      <bottom style="thick">
        <color theme="8"/>
      </bottom>
      <diagonal/>
    </border>
    <border>
      <left/>
      <right style="thin">
        <color auto="1"/>
      </right>
      <top style="thin">
        <color rgb="FF1F1F5F"/>
      </top>
      <bottom/>
      <diagonal/>
    </border>
    <border>
      <left style="thin">
        <color indexed="64"/>
      </left>
      <right style="thin">
        <color auto="1"/>
      </right>
      <top/>
      <bottom style="thin">
        <color rgb="FF1F1F5F"/>
      </bottom>
      <diagonal/>
    </border>
    <border>
      <left style="thick">
        <color rgb="FF1F1F5F"/>
      </left>
      <right/>
      <top style="thin">
        <color rgb="FF1F1F5F"/>
      </top>
      <bottom/>
      <diagonal/>
    </border>
    <border>
      <left/>
      <right style="thin">
        <color auto="1"/>
      </right>
      <top/>
      <bottom style="thin">
        <color rgb="FF1F1F5F"/>
      </bottom>
      <diagonal/>
    </border>
    <border>
      <left style="thick">
        <color indexed="64"/>
      </left>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theme="8"/>
      </left>
      <right style="thick">
        <color theme="8"/>
      </right>
      <top style="thin">
        <color auto="1"/>
      </top>
      <bottom style="thick">
        <color theme="8"/>
      </bottom>
      <diagonal/>
    </border>
    <border>
      <left style="thick">
        <color theme="8"/>
      </left>
      <right style="thick">
        <color theme="8"/>
      </right>
      <top style="thick">
        <color theme="8"/>
      </top>
      <bottom style="thin">
        <color auto="1"/>
      </bottom>
      <diagonal/>
    </border>
    <border>
      <left style="thick">
        <color rgb="FF1F1F5F"/>
      </left>
      <right/>
      <top/>
      <bottom/>
      <diagonal/>
    </border>
    <border>
      <left style="thick">
        <color rgb="FF1F1F5F"/>
      </left>
      <right/>
      <top/>
      <bottom style="thin">
        <color rgb="FF1F1F5F"/>
      </bottom>
      <diagonal/>
    </border>
    <border>
      <left style="thick">
        <color rgb="FF1F1F5F"/>
      </left>
      <right style="thick">
        <color rgb="FF1F1F5F"/>
      </right>
      <top style="thick">
        <color rgb="FF1F1F5F"/>
      </top>
      <bottom/>
      <diagonal/>
    </border>
    <border>
      <left style="thick">
        <color theme="8"/>
      </left>
      <right style="thick">
        <color theme="8"/>
      </right>
      <top style="thin">
        <color auto="1"/>
      </top>
      <bottom/>
      <diagonal/>
    </border>
  </borders>
  <cellStyleXfs count="4">
    <xf numFmtId="0" fontId="0" fillId="0" borderId="0"/>
    <xf numFmtId="0" fontId="3" fillId="0" borderId="0" applyNumberFormat="0" applyFill="0" applyBorder="0" applyAlignment="0" applyProtection="0"/>
    <xf numFmtId="0" fontId="1" fillId="0" borderId="0"/>
    <xf numFmtId="0" fontId="4" fillId="0" borderId="0" applyNumberFormat="0" applyFill="0" applyBorder="0" applyAlignment="0" applyProtection="0"/>
  </cellStyleXfs>
  <cellXfs count="320">
    <xf numFmtId="0" fontId="0" fillId="0" borderId="0" xfId="0"/>
    <xf numFmtId="0" fontId="7" fillId="0" borderId="0" xfId="2" applyFont="1" applyAlignment="1">
      <alignment vertical="center"/>
    </xf>
    <xf numFmtId="0" fontId="1" fillId="0" borderId="0" xfId="2"/>
    <xf numFmtId="0" fontId="1" fillId="6" borderId="0" xfId="2" applyFill="1"/>
    <xf numFmtId="0" fontId="11" fillId="7" borderId="22" xfId="2" applyFont="1" applyFill="1" applyBorder="1" applyAlignment="1">
      <alignment vertical="center" wrapText="1"/>
    </xf>
    <xf numFmtId="0" fontId="11" fillId="7" borderId="23" xfId="2" applyFont="1" applyFill="1" applyBorder="1" applyAlignment="1">
      <alignment vertical="center" wrapText="1"/>
    </xf>
    <xf numFmtId="0" fontId="1" fillId="0" borderId="1" xfId="2" applyBorder="1" applyAlignment="1">
      <alignment vertical="center" wrapText="1"/>
    </xf>
    <xf numFmtId="0" fontId="1" fillId="0" borderId="3" xfId="2" applyBorder="1" applyAlignment="1">
      <alignment vertical="center" wrapText="1"/>
    </xf>
    <xf numFmtId="0" fontId="2" fillId="2" borderId="1" xfId="2" applyFont="1" applyFill="1" applyBorder="1" applyAlignment="1">
      <alignment vertical="center" wrapText="1"/>
    </xf>
    <xf numFmtId="0" fontId="2" fillId="2" borderId="3" xfId="2" applyFont="1" applyFill="1" applyBorder="1" applyAlignment="1">
      <alignment vertical="center" wrapText="1"/>
    </xf>
    <xf numFmtId="0" fontId="2" fillId="2" borderId="2" xfId="2" applyFont="1" applyFill="1" applyBorder="1" applyAlignment="1">
      <alignment vertical="center" wrapText="1"/>
    </xf>
    <xf numFmtId="0" fontId="2" fillId="2" borderId="24" xfId="2" applyFont="1" applyFill="1" applyBorder="1" applyAlignment="1">
      <alignment vertical="center" wrapText="1"/>
    </xf>
    <xf numFmtId="0" fontId="4" fillId="2" borderId="1" xfId="3" applyFill="1" applyBorder="1" applyAlignment="1">
      <alignment vertical="center" wrapText="1"/>
    </xf>
    <xf numFmtId="0" fontId="1" fillId="0" borderId="2" xfId="2" applyBorder="1" applyAlignment="1">
      <alignment vertical="center" wrapText="1"/>
    </xf>
    <xf numFmtId="0" fontId="1" fillId="0" borderId="24" xfId="2" applyBorder="1" applyAlignment="1">
      <alignment vertical="center" wrapText="1"/>
    </xf>
    <xf numFmtId="0" fontId="4" fillId="0" borderId="0" xfId="3" applyAlignment="1">
      <alignment vertical="center"/>
    </xf>
    <xf numFmtId="0" fontId="7" fillId="0" borderId="0" xfId="2" applyFont="1"/>
    <xf numFmtId="0" fontId="2" fillId="0" borderId="1" xfId="2" applyFont="1" applyBorder="1" applyAlignment="1">
      <alignment vertical="center" wrapText="1"/>
    </xf>
    <xf numFmtId="0" fontId="1" fillId="0" borderId="3" xfId="2" applyBorder="1" applyAlignment="1">
      <alignment horizontal="left" vertical="center" wrapText="1"/>
    </xf>
    <xf numFmtId="0" fontId="5" fillId="0" borderId="3" xfId="2" applyFont="1" applyBorder="1" applyAlignment="1">
      <alignment horizontal="left" vertical="center" wrapText="1"/>
    </xf>
    <xf numFmtId="0" fontId="2" fillId="2" borderId="3" xfId="2" applyFont="1" applyFill="1" applyBorder="1" applyAlignment="1">
      <alignment horizontal="left" vertical="center" wrapText="1"/>
    </xf>
    <xf numFmtId="0" fontId="15" fillId="2" borderId="3" xfId="2" applyFont="1" applyFill="1" applyBorder="1" applyAlignment="1">
      <alignment horizontal="left" vertical="center" wrapText="1"/>
    </xf>
    <xf numFmtId="0" fontId="5" fillId="2" borderId="24" xfId="2" applyFont="1" applyFill="1" applyBorder="1" applyAlignment="1">
      <alignment horizontal="left" vertical="center" wrapText="1"/>
    </xf>
    <xf numFmtId="0" fontId="1" fillId="0" borderId="0" xfId="2" applyAlignment="1">
      <alignment horizontal="left"/>
    </xf>
    <xf numFmtId="0" fontId="19" fillId="7" borderId="31" xfId="2" applyFont="1" applyFill="1" applyBorder="1" applyAlignment="1">
      <alignment horizontal="left" vertical="center" wrapText="1"/>
    </xf>
    <xf numFmtId="0" fontId="15" fillId="2" borderId="1" xfId="2" applyFont="1" applyFill="1" applyBorder="1" applyAlignment="1">
      <alignment vertical="center" wrapText="1"/>
    </xf>
    <xf numFmtId="0" fontId="15" fillId="0" borderId="1" xfId="2" applyFont="1" applyBorder="1" applyAlignment="1">
      <alignment vertical="center" wrapText="1"/>
    </xf>
    <xf numFmtId="0" fontId="15" fillId="0" borderId="3" xfId="2" applyFont="1" applyBorder="1" applyAlignment="1">
      <alignment horizontal="left" vertical="center" wrapText="1"/>
    </xf>
    <xf numFmtId="0" fontId="2" fillId="0" borderId="3" xfId="2" applyFont="1" applyBorder="1" applyAlignment="1">
      <alignment horizontal="left" vertical="center" wrapText="1"/>
    </xf>
    <xf numFmtId="0" fontId="2" fillId="2" borderId="24" xfId="2" applyFont="1" applyFill="1" applyBorder="1" applyAlignment="1">
      <alignment horizontal="left" vertical="center" wrapText="1"/>
    </xf>
    <xf numFmtId="0" fontId="2" fillId="0" borderId="3" xfId="2" applyFont="1" applyBorder="1" applyAlignment="1">
      <alignment vertical="center" wrapText="1"/>
    </xf>
    <xf numFmtId="0" fontId="2" fillId="2" borderId="23" xfId="2" applyFont="1" applyFill="1" applyBorder="1" applyAlignment="1">
      <alignment vertical="center" wrapText="1"/>
    </xf>
    <xf numFmtId="0" fontId="14" fillId="2" borderId="3" xfId="2" applyFont="1" applyFill="1" applyBorder="1" applyAlignment="1">
      <alignment vertical="center" wrapText="1"/>
    </xf>
    <xf numFmtId="0" fontId="5" fillId="0" borderId="0" xfId="0" applyFont="1"/>
    <xf numFmtId="0" fontId="19" fillId="7" borderId="30" xfId="2" applyFont="1" applyFill="1" applyBorder="1" applyAlignment="1">
      <alignment horizontal="left" vertical="center" wrapText="1"/>
    </xf>
    <xf numFmtId="0" fontId="11" fillId="0" borderId="1" xfId="2" applyFont="1" applyBorder="1" applyAlignment="1">
      <alignment vertical="center" wrapText="1"/>
    </xf>
    <xf numFmtId="0" fontId="11" fillId="0" borderId="3" xfId="2" applyFont="1" applyBorder="1" applyAlignment="1">
      <alignment vertical="center" wrapText="1"/>
    </xf>
    <xf numFmtId="0" fontId="2" fillId="2" borderId="0" xfId="2" applyFont="1" applyFill="1" applyAlignment="1">
      <alignment vertical="center" wrapText="1"/>
    </xf>
    <xf numFmtId="0" fontId="2" fillId="2" borderId="0" xfId="2" applyFont="1" applyFill="1" applyAlignment="1">
      <alignment horizontal="left" vertical="center" wrapText="1"/>
    </xf>
    <xf numFmtId="0" fontId="1" fillId="0" borderId="6" xfId="2" applyBorder="1" applyAlignment="1">
      <alignment vertical="center" wrapText="1"/>
    </xf>
    <xf numFmtId="0" fontId="2" fillId="2" borderId="42" xfId="2" applyFont="1" applyFill="1" applyBorder="1" applyAlignment="1">
      <alignment vertical="center" wrapText="1"/>
    </xf>
    <xf numFmtId="0" fontId="2" fillId="2" borderId="43" xfId="2" applyFont="1" applyFill="1" applyBorder="1" applyAlignment="1">
      <alignment vertical="center" wrapText="1"/>
    </xf>
    <xf numFmtId="0" fontId="0" fillId="0" borderId="44" xfId="0" applyBorder="1"/>
    <xf numFmtId="0" fontId="1" fillId="0" borderId="44" xfId="2" applyBorder="1" applyAlignment="1">
      <alignment vertical="center" wrapText="1"/>
    </xf>
    <xf numFmtId="0" fontId="1" fillId="0" borderId="5" xfId="2" applyBorder="1" applyAlignment="1">
      <alignment vertical="center" wrapText="1"/>
    </xf>
    <xf numFmtId="0" fontId="2" fillId="2" borderId="5" xfId="2" applyFont="1" applyFill="1" applyBorder="1" applyAlignment="1">
      <alignment vertical="center" wrapText="1"/>
    </xf>
    <xf numFmtId="0" fontId="5" fillId="0" borderId="21" xfId="0" applyFont="1" applyBorder="1" applyAlignment="1" applyProtection="1">
      <alignment horizontal="right"/>
      <protection locked="0"/>
    </xf>
    <xf numFmtId="0" fontId="5" fillId="0" borderId="39" xfId="0" applyFont="1" applyBorder="1" applyProtection="1">
      <protection locked="0"/>
    </xf>
    <xf numFmtId="0" fontId="5" fillId="0" borderId="16" xfId="0" applyFont="1" applyBorder="1" applyAlignment="1" applyProtection="1">
      <alignment horizontal="center"/>
      <protection locked="0"/>
    </xf>
    <xf numFmtId="0" fontId="5" fillId="0" borderId="14" xfId="0" applyFont="1" applyBorder="1" applyAlignment="1" applyProtection="1">
      <alignment horizontal="center"/>
      <protection locked="0"/>
    </xf>
    <xf numFmtId="0" fontId="5" fillId="3" borderId="0" xfId="0" applyFont="1" applyFill="1"/>
    <xf numFmtId="0" fontId="5" fillId="3" borderId="0" xfId="0" applyFont="1" applyFill="1" applyAlignment="1">
      <alignment horizontal="right"/>
    </xf>
    <xf numFmtId="0" fontId="6" fillId="3" borderId="17" xfId="0" applyFont="1" applyFill="1" applyBorder="1"/>
    <xf numFmtId="0" fontId="6" fillId="4" borderId="14" xfId="0" applyFont="1" applyFill="1" applyBorder="1"/>
    <xf numFmtId="0" fontId="5" fillId="4" borderId="0" xfId="0" applyFont="1" applyFill="1" applyAlignment="1">
      <alignment horizontal="right"/>
    </xf>
    <xf numFmtId="0" fontId="6" fillId="4" borderId="17" xfId="0" applyFont="1" applyFill="1" applyBorder="1"/>
    <xf numFmtId="0" fontId="5" fillId="3" borderId="38" xfId="0" applyFont="1" applyFill="1" applyBorder="1"/>
    <xf numFmtId="0" fontId="6" fillId="4" borderId="16" xfId="0" applyFont="1" applyFill="1" applyBorder="1"/>
    <xf numFmtId="0" fontId="6" fillId="3" borderId="0" xfId="0" applyFont="1" applyFill="1"/>
    <xf numFmtId="0" fontId="6" fillId="3" borderId="0" xfId="0" applyFont="1" applyFill="1" applyAlignment="1">
      <alignment horizontal="right"/>
    </xf>
    <xf numFmtId="0" fontId="7" fillId="3" borderId="12" xfId="0" applyFont="1" applyFill="1" applyBorder="1" applyAlignment="1">
      <alignment horizontal="right" vertical="center" wrapText="1"/>
    </xf>
    <xf numFmtId="0" fontId="5" fillId="3" borderId="12" xfId="0" applyFont="1" applyFill="1" applyBorder="1"/>
    <xf numFmtId="0" fontId="5" fillId="0" borderId="4" xfId="0" applyFont="1" applyBorder="1" applyAlignment="1">
      <alignment horizontal="right"/>
    </xf>
    <xf numFmtId="0" fontId="5" fillId="3" borderId="34" xfId="0" applyFont="1" applyFill="1" applyBorder="1"/>
    <xf numFmtId="0" fontId="7" fillId="3" borderId="0" xfId="0" applyFont="1" applyFill="1" applyAlignment="1">
      <alignment horizontal="right" vertical="center" wrapText="1"/>
    </xf>
    <xf numFmtId="0" fontId="5" fillId="3" borderId="9" xfId="0" applyFont="1" applyFill="1" applyBorder="1" applyAlignment="1">
      <alignment horizontal="right"/>
    </xf>
    <xf numFmtId="0" fontId="5" fillId="3" borderId="35" xfId="0" applyFont="1" applyFill="1" applyBorder="1"/>
    <xf numFmtId="0" fontId="8" fillId="3" borderId="0" xfId="0" applyFont="1" applyFill="1" applyAlignment="1">
      <alignment horizontal="right" vertical="center" wrapText="1"/>
    </xf>
    <xf numFmtId="0" fontId="8" fillId="3" borderId="13" xfId="0" applyFont="1" applyFill="1" applyBorder="1" applyAlignment="1">
      <alignment horizontal="right" vertical="center" wrapText="1"/>
    </xf>
    <xf numFmtId="0" fontId="5" fillId="3" borderId="13" xfId="0" applyFont="1" applyFill="1" applyBorder="1"/>
    <xf numFmtId="0" fontId="5" fillId="3" borderId="36" xfId="0" applyFont="1" applyFill="1" applyBorder="1"/>
    <xf numFmtId="0" fontId="5" fillId="3" borderId="0" xfId="0" applyFont="1" applyFill="1" applyAlignment="1">
      <alignment horizontal="left" vertical="center" wrapText="1"/>
    </xf>
    <xf numFmtId="0" fontId="2" fillId="3" borderId="0" xfId="0" applyFont="1" applyFill="1" applyAlignment="1">
      <alignment horizontal="right" vertical="center" wrapText="1"/>
    </xf>
    <xf numFmtId="0" fontId="9" fillId="3" borderId="0" xfId="1" applyFont="1" applyFill="1" applyBorder="1" applyAlignment="1" applyProtection="1">
      <alignment horizontal="right" vertical="center" wrapText="1"/>
    </xf>
    <xf numFmtId="0" fontId="7" fillId="3" borderId="13" xfId="0" applyFont="1" applyFill="1" applyBorder="1" applyAlignment="1">
      <alignment horizontal="right" vertical="center" wrapText="1"/>
    </xf>
    <xf numFmtId="0" fontId="5" fillId="3" borderId="16" xfId="0" applyFont="1" applyFill="1" applyBorder="1"/>
    <xf numFmtId="0" fontId="6" fillId="3" borderId="0" xfId="0" applyFont="1" applyFill="1" applyAlignment="1">
      <alignment horizontal="center" wrapText="1"/>
    </xf>
    <xf numFmtId="0" fontId="6" fillId="3" borderId="0" xfId="0" applyFont="1" applyFill="1" applyAlignment="1">
      <alignment wrapText="1"/>
    </xf>
    <xf numFmtId="0" fontId="6" fillId="3" borderId="0" xfId="0" applyFont="1" applyFill="1" applyAlignment="1">
      <alignment horizontal="left" wrapText="1"/>
    </xf>
    <xf numFmtId="0" fontId="5" fillId="3" borderId="0" xfId="0" applyFont="1" applyFill="1" applyAlignment="1">
      <alignment wrapText="1"/>
    </xf>
    <xf numFmtId="0" fontId="5" fillId="3" borderId="16" xfId="0" applyFont="1" applyFill="1" applyBorder="1" applyAlignment="1">
      <alignment horizontal="right"/>
    </xf>
    <xf numFmtId="0" fontId="5" fillId="0" borderId="16" xfId="0" applyFont="1" applyBorder="1" applyAlignment="1">
      <alignment horizontal="center"/>
    </xf>
    <xf numFmtId="0" fontId="5" fillId="3" borderId="0" xfId="0" applyFont="1" applyFill="1" applyAlignment="1">
      <alignment horizontal="center"/>
    </xf>
    <xf numFmtId="0" fontId="5" fillId="3" borderId="15" xfId="0" applyFont="1" applyFill="1" applyBorder="1" applyAlignment="1">
      <alignment horizontal="right"/>
    </xf>
    <xf numFmtId="0" fontId="5" fillId="3" borderId="37" xfId="0" applyFont="1" applyFill="1" applyBorder="1" applyAlignment="1">
      <alignment horizontal="right"/>
    </xf>
    <xf numFmtId="0" fontId="5" fillId="3" borderId="37" xfId="0" applyFont="1" applyFill="1" applyBorder="1"/>
    <xf numFmtId="0" fontId="5" fillId="0" borderId="14" xfId="0" applyFont="1" applyBorder="1" applyAlignment="1">
      <alignment horizontal="center"/>
    </xf>
    <xf numFmtId="0" fontId="5" fillId="3" borderId="37" xfId="0" applyFont="1" applyFill="1" applyBorder="1" applyAlignment="1">
      <alignment horizontal="center"/>
    </xf>
    <xf numFmtId="0" fontId="22" fillId="3" borderId="0" xfId="0" applyFont="1" applyFill="1"/>
    <xf numFmtId="0" fontId="5" fillId="3" borderId="14" xfId="0" applyFont="1" applyFill="1" applyBorder="1"/>
    <xf numFmtId="0" fontId="5" fillId="3" borderId="18" xfId="0" applyFont="1" applyFill="1" applyBorder="1"/>
    <xf numFmtId="0" fontId="24" fillId="3" borderId="0" xfId="0" applyFont="1" applyFill="1"/>
    <xf numFmtId="0" fontId="23" fillId="3" borderId="0" xfId="0" applyFont="1" applyFill="1"/>
    <xf numFmtId="0" fontId="23" fillId="3" borderId="0" xfId="0" applyFont="1" applyFill="1" applyAlignment="1">
      <alignment horizontal="left"/>
    </xf>
    <xf numFmtId="0" fontId="5" fillId="3" borderId="0" xfId="0" applyFont="1" applyFill="1" applyAlignment="1">
      <alignment horizontal="left"/>
    </xf>
    <xf numFmtId="0" fontId="25" fillId="3" borderId="0" xfId="0" applyFont="1" applyFill="1"/>
    <xf numFmtId="0" fontId="26" fillId="3" borderId="0" xfId="0" applyFont="1" applyFill="1" applyAlignment="1">
      <alignment horizontal="center" wrapText="1"/>
    </xf>
    <xf numFmtId="0" fontId="26" fillId="3" borderId="0" xfId="0" applyFont="1" applyFill="1" applyAlignment="1">
      <alignment horizontal="center"/>
    </xf>
    <xf numFmtId="3" fontId="1" fillId="0" borderId="0" xfId="2" applyNumberFormat="1"/>
    <xf numFmtId="0" fontId="28" fillId="3" borderId="37" xfId="0" applyFont="1" applyFill="1" applyBorder="1"/>
    <xf numFmtId="0" fontId="6" fillId="3" borderId="0" xfId="0" applyFont="1" applyFill="1" applyAlignment="1">
      <alignment horizontal="left"/>
    </xf>
    <xf numFmtId="0" fontId="5" fillId="3" borderId="15" xfId="0" applyFont="1" applyFill="1" applyBorder="1" applyAlignment="1">
      <alignment horizontal="left"/>
    </xf>
    <xf numFmtId="0" fontId="5" fillId="3" borderId="41" xfId="0" applyFont="1" applyFill="1" applyBorder="1" applyAlignment="1">
      <alignment horizontal="left"/>
    </xf>
    <xf numFmtId="0" fontId="5" fillId="3" borderId="37" xfId="0" applyFont="1" applyFill="1" applyBorder="1" applyAlignment="1">
      <alignment horizontal="left"/>
    </xf>
    <xf numFmtId="0" fontId="5" fillId="3" borderId="15" xfId="0" applyFont="1" applyFill="1" applyBorder="1"/>
    <xf numFmtId="0" fontId="1" fillId="3" borderId="15" xfId="2" applyFill="1" applyBorder="1"/>
    <xf numFmtId="0" fontId="5" fillId="0" borderId="46" xfId="0" applyFont="1" applyBorder="1" applyProtection="1">
      <protection locked="0"/>
    </xf>
    <xf numFmtId="0" fontId="5" fillId="0" borderId="33" xfId="0" applyFont="1" applyBorder="1" applyAlignment="1">
      <alignment horizontal="right"/>
    </xf>
    <xf numFmtId="0" fontId="5" fillId="3" borderId="12" xfId="0" applyFont="1" applyFill="1" applyBorder="1" applyAlignment="1">
      <alignment horizontal="right"/>
    </xf>
    <xf numFmtId="0" fontId="5" fillId="3" borderId="47" xfId="0" applyFont="1" applyFill="1" applyBorder="1"/>
    <xf numFmtId="0" fontId="5" fillId="3" borderId="13" xfId="0" applyFont="1" applyFill="1" applyBorder="1" applyAlignment="1">
      <alignment horizontal="right"/>
    </xf>
    <xf numFmtId="0" fontId="5" fillId="3" borderId="48" xfId="0" applyFont="1" applyFill="1" applyBorder="1"/>
    <xf numFmtId="0" fontId="28" fillId="3" borderId="0" xfId="0" applyFont="1" applyFill="1"/>
    <xf numFmtId="0" fontId="5" fillId="3" borderId="49" xfId="0" applyFont="1" applyFill="1" applyBorder="1" applyAlignment="1">
      <alignment horizontal="right"/>
    </xf>
    <xf numFmtId="0" fontId="5" fillId="3" borderId="50" xfId="0" applyFont="1" applyFill="1" applyBorder="1"/>
    <xf numFmtId="0" fontId="5" fillId="0" borderId="7" xfId="0" applyFont="1" applyBorder="1"/>
    <xf numFmtId="14" fontId="5" fillId="0" borderId="51" xfId="0" applyNumberFormat="1" applyFont="1" applyBorder="1" applyAlignment="1" applyProtection="1">
      <alignment horizontal="center"/>
      <protection locked="0"/>
    </xf>
    <xf numFmtId="0" fontId="29" fillId="3" borderId="0" xfId="0" applyFont="1" applyFill="1"/>
    <xf numFmtId="14" fontId="5" fillId="0" borderId="45" xfId="0" applyNumberFormat="1" applyFont="1" applyBorder="1" applyAlignment="1">
      <alignment horizontal="center"/>
    </xf>
    <xf numFmtId="0" fontId="8" fillId="8" borderId="52" xfId="2" applyFont="1" applyFill="1" applyBorder="1" applyAlignment="1">
      <alignment horizontal="center" vertical="center" wrapText="1"/>
    </xf>
    <xf numFmtId="0" fontId="8" fillId="8" borderId="53" xfId="2" applyFont="1" applyFill="1" applyBorder="1" applyAlignment="1">
      <alignment horizontal="center" vertical="center" wrapText="1"/>
    </xf>
    <xf numFmtId="0" fontId="2" fillId="0" borderId="54" xfId="2" applyFont="1" applyBorder="1" applyAlignment="1">
      <alignment horizontal="center" vertical="center" wrapText="1"/>
    </xf>
    <xf numFmtId="0" fontId="2" fillId="0" borderId="55" xfId="2" applyFont="1" applyBorder="1" applyAlignment="1">
      <alignment horizontal="center" vertical="center" wrapText="1"/>
    </xf>
    <xf numFmtId="0" fontId="2" fillId="0" borderId="56" xfId="2" applyFont="1" applyBorder="1" applyAlignment="1">
      <alignment horizontal="center" vertical="center" wrapText="1"/>
    </xf>
    <xf numFmtId="0" fontId="2" fillId="0" borderId="57" xfId="2" applyFont="1" applyBorder="1" applyAlignment="1">
      <alignment horizontal="center" vertical="center" wrapText="1"/>
    </xf>
    <xf numFmtId="0" fontId="2" fillId="8" borderId="58" xfId="2" applyFont="1" applyFill="1" applyBorder="1" applyAlignment="1">
      <alignment vertical="center" wrapText="1"/>
    </xf>
    <xf numFmtId="0" fontId="8" fillId="8" borderId="7" xfId="2" applyFont="1" applyFill="1" applyBorder="1" applyAlignment="1">
      <alignment horizontal="center" vertical="center" wrapText="1"/>
    </xf>
    <xf numFmtId="0" fontId="2" fillId="8" borderId="63" xfId="2" applyFont="1" applyFill="1" applyBorder="1" applyAlignment="1">
      <alignment vertical="center" wrapText="1"/>
    </xf>
    <xf numFmtId="0" fontId="2" fillId="0" borderId="7" xfId="2" applyFont="1" applyBorder="1" applyAlignment="1">
      <alignment horizontal="center" vertical="center" wrapText="1"/>
    </xf>
    <xf numFmtId="0" fontId="2" fillId="0" borderId="64" xfId="2" applyFont="1" applyBorder="1" applyAlignment="1">
      <alignment horizontal="center" vertical="center" wrapText="1"/>
    </xf>
    <xf numFmtId="0" fontId="2" fillId="0" borderId="66" xfId="2" applyFont="1" applyBorder="1" applyAlignment="1">
      <alignment horizontal="center" vertical="center" wrapText="1"/>
    </xf>
    <xf numFmtId="0" fontId="2" fillId="0" borderId="67" xfId="2" applyFont="1" applyBorder="1" applyAlignment="1">
      <alignment horizontal="center" vertical="center" wrapText="1"/>
    </xf>
    <xf numFmtId="0" fontId="2" fillId="8" borderId="52" xfId="2" applyFont="1" applyFill="1" applyBorder="1" applyAlignment="1">
      <alignment horizontal="center" vertical="center" wrapText="1"/>
    </xf>
    <xf numFmtId="0" fontId="2" fillId="8" borderId="56" xfId="2" applyFont="1" applyFill="1" applyBorder="1" applyAlignment="1">
      <alignment horizontal="center" vertical="center" wrapText="1"/>
    </xf>
    <xf numFmtId="0" fontId="8" fillId="8" borderId="57" xfId="2" applyFont="1" applyFill="1" applyBorder="1" applyAlignment="1">
      <alignment horizontal="center" vertical="center" wrapText="1"/>
    </xf>
    <xf numFmtId="0" fontId="8" fillId="8" borderId="56" xfId="2" applyFont="1" applyFill="1" applyBorder="1" applyAlignment="1">
      <alignment horizontal="center" vertical="center" wrapText="1"/>
    </xf>
    <xf numFmtId="0" fontId="8" fillId="0" borderId="56" xfId="2" applyFont="1" applyBorder="1" applyAlignment="1">
      <alignment horizontal="center" vertical="center" wrapText="1"/>
    </xf>
    <xf numFmtId="0" fontId="8" fillId="0" borderId="54" xfId="2" applyFont="1" applyBorder="1" applyAlignment="1">
      <alignment horizontal="center" vertical="center" wrapText="1"/>
    </xf>
    <xf numFmtId="0" fontId="2" fillId="0" borderId="69" xfId="2" applyFont="1" applyBorder="1" applyAlignment="1">
      <alignment horizontal="center" vertical="center" wrapText="1"/>
    </xf>
    <xf numFmtId="0" fontId="8" fillId="8" borderId="63" xfId="2" applyFont="1" applyFill="1" applyBorder="1" applyAlignment="1">
      <alignment horizontal="left" vertical="center" wrapText="1" indent="2"/>
    </xf>
    <xf numFmtId="0" fontId="2" fillId="8" borderId="7" xfId="2" applyFont="1" applyFill="1" applyBorder="1" applyAlignment="1">
      <alignment horizontal="center" vertical="center" wrapText="1"/>
    </xf>
    <xf numFmtId="0" fontId="2" fillId="8" borderId="64" xfId="2" applyFont="1" applyFill="1" applyBorder="1" applyAlignment="1">
      <alignment horizontal="center" vertical="center" wrapText="1"/>
    </xf>
    <xf numFmtId="0" fontId="8" fillId="0" borderId="63" xfId="2" applyFont="1" applyBorder="1" applyAlignment="1">
      <alignment horizontal="justify" vertical="center" wrapText="1"/>
    </xf>
    <xf numFmtId="0" fontId="8" fillId="0" borderId="65" xfId="2" applyFont="1" applyBorder="1" applyAlignment="1">
      <alignment horizontal="justify" vertical="center" wrapText="1"/>
    </xf>
    <xf numFmtId="0" fontId="30" fillId="8" borderId="58" xfId="2" applyFont="1" applyFill="1" applyBorder="1" applyAlignment="1">
      <alignment horizontal="center" vertical="center" wrapText="1"/>
    </xf>
    <xf numFmtId="0" fontId="30" fillId="8" borderId="59" xfId="2" applyFont="1" applyFill="1" applyBorder="1" applyAlignment="1">
      <alignment horizontal="center" vertical="center" wrapText="1"/>
    </xf>
    <xf numFmtId="0" fontId="30" fillId="8" borderId="71" xfId="2" applyFont="1" applyFill="1" applyBorder="1" applyAlignment="1">
      <alignment horizontal="center" vertical="center" wrapText="1"/>
    </xf>
    <xf numFmtId="0" fontId="31" fillId="0" borderId="63" xfId="2" applyFont="1" applyBorder="1" applyAlignment="1">
      <alignment horizontal="center" vertical="center" wrapText="1"/>
    </xf>
    <xf numFmtId="0" fontId="31" fillId="0" borderId="7" xfId="2" applyFont="1" applyBorder="1" applyAlignment="1">
      <alignment horizontal="center" vertical="center" wrapText="1"/>
    </xf>
    <xf numFmtId="0" fontId="31" fillId="0" borderId="64" xfId="2" applyFont="1" applyBorder="1" applyAlignment="1">
      <alignment horizontal="center" vertical="center" wrapText="1"/>
    </xf>
    <xf numFmtId="0" fontId="31" fillId="0" borderId="65" xfId="2" applyFont="1" applyBorder="1" applyAlignment="1">
      <alignment horizontal="center" vertical="center" wrapText="1"/>
    </xf>
    <xf numFmtId="0" fontId="31" fillId="0" borderId="66" xfId="2" applyFont="1" applyBorder="1" applyAlignment="1">
      <alignment horizontal="center" vertical="center" wrapText="1"/>
    </xf>
    <xf numFmtId="0" fontId="31" fillId="0" borderId="67" xfId="2" applyFont="1" applyBorder="1" applyAlignment="1">
      <alignment horizontal="center" vertical="center" wrapText="1"/>
    </xf>
    <xf numFmtId="9" fontId="1" fillId="0" borderId="0" xfId="2" applyNumberFormat="1"/>
    <xf numFmtId="0" fontId="8" fillId="0" borderId="0" xfId="2" applyFont="1" applyAlignment="1">
      <alignment horizontal="justify" vertical="center" wrapText="1"/>
    </xf>
    <xf numFmtId="0" fontId="2" fillId="0" borderId="0" xfId="2" applyFont="1" applyAlignment="1">
      <alignment horizontal="center" vertical="center" wrapText="1"/>
    </xf>
    <xf numFmtId="0" fontId="8" fillId="0" borderId="0" xfId="2" applyFont="1" applyAlignment="1">
      <alignment horizontal="center" vertical="center"/>
    </xf>
    <xf numFmtId="164" fontId="1" fillId="0" borderId="0" xfId="2" applyNumberFormat="1"/>
    <xf numFmtId="2" fontId="1" fillId="0" borderId="0" xfId="2" applyNumberFormat="1"/>
    <xf numFmtId="165" fontId="1" fillId="0" borderId="0" xfId="2" applyNumberFormat="1"/>
    <xf numFmtId="0" fontId="8" fillId="8" borderId="0" xfId="2" applyFont="1" applyFill="1" applyAlignment="1">
      <alignment horizontal="left" vertical="center" wrapText="1" indent="2"/>
    </xf>
    <xf numFmtId="0" fontId="7" fillId="9" borderId="0" xfId="2" applyFont="1" applyFill="1"/>
    <xf numFmtId="0" fontId="7" fillId="6" borderId="0" xfId="2" applyFont="1" applyFill="1"/>
    <xf numFmtId="1" fontId="1" fillId="0" borderId="0" xfId="2" applyNumberFormat="1"/>
    <xf numFmtId="9" fontId="7" fillId="0" borderId="0" xfId="2" applyNumberFormat="1" applyFont="1"/>
    <xf numFmtId="0" fontId="29" fillId="3" borderId="0" xfId="0" applyFont="1" applyFill="1" applyAlignment="1">
      <alignment horizontal="right"/>
    </xf>
    <xf numFmtId="0" fontId="34" fillId="0" borderId="63" xfId="2" applyFont="1" applyBorder="1" applyAlignment="1">
      <alignment vertical="center"/>
    </xf>
    <xf numFmtId="0" fontId="34" fillId="0" borderId="7" xfId="2" applyFont="1" applyBorder="1" applyAlignment="1">
      <alignment vertical="center"/>
    </xf>
    <xf numFmtId="0" fontId="34" fillId="0" borderId="65" xfId="2" applyFont="1" applyBorder="1" applyAlignment="1">
      <alignment vertical="center"/>
    </xf>
    <xf numFmtId="0" fontId="34" fillId="0" borderId="66" xfId="2" applyFont="1" applyBorder="1" applyAlignment="1">
      <alignment vertical="center"/>
    </xf>
    <xf numFmtId="0" fontId="1" fillId="3" borderId="12" xfId="0" applyFont="1" applyFill="1" applyBorder="1" applyAlignment="1">
      <alignment horizontal="right" vertical="center" wrapText="1"/>
    </xf>
    <xf numFmtId="0" fontId="1" fillId="3" borderId="0" xfId="0" applyFont="1" applyFill="1" applyAlignment="1">
      <alignment horizontal="right" vertical="center" wrapText="1"/>
    </xf>
    <xf numFmtId="0" fontId="2" fillId="3" borderId="13" xfId="0" applyFont="1" applyFill="1" applyBorder="1" applyAlignment="1">
      <alignment horizontal="right" vertical="center" wrapText="1"/>
    </xf>
    <xf numFmtId="0" fontId="1" fillId="3" borderId="16" xfId="0" applyFont="1" applyFill="1" applyBorder="1" applyAlignment="1">
      <alignment horizontal="right" vertical="center" wrapText="1"/>
    </xf>
    <xf numFmtId="0" fontId="5" fillId="0" borderId="72" xfId="0" applyFont="1" applyBorder="1" applyProtection="1">
      <protection locked="0"/>
    </xf>
    <xf numFmtId="0" fontId="1" fillId="3" borderId="37" xfId="0" applyFont="1" applyFill="1" applyBorder="1" applyAlignment="1">
      <alignment horizontal="right" vertical="center" wrapText="1"/>
    </xf>
    <xf numFmtId="0" fontId="5" fillId="0" borderId="73" xfId="0" applyFont="1" applyBorder="1" applyProtection="1">
      <protection locked="0"/>
    </xf>
    <xf numFmtId="49" fontId="1" fillId="0" borderId="0" xfId="2" applyNumberFormat="1"/>
    <xf numFmtId="49" fontId="8" fillId="8" borderId="7" xfId="2" applyNumberFormat="1" applyFont="1" applyFill="1" applyBorder="1" applyAlignment="1">
      <alignment horizontal="center" vertical="center" wrapText="1"/>
    </xf>
    <xf numFmtId="49" fontId="8" fillId="8" borderId="57" xfId="2" applyNumberFormat="1" applyFont="1" applyFill="1" applyBorder="1" applyAlignment="1">
      <alignment horizontal="center" vertical="center" wrapText="1"/>
    </xf>
    <xf numFmtId="0" fontId="2" fillId="8" borderId="59" xfId="2" applyFont="1" applyFill="1" applyBorder="1" applyAlignment="1">
      <alignment vertical="center" wrapText="1"/>
    </xf>
    <xf numFmtId="0" fontId="8" fillId="8" borderId="63" xfId="2" applyFont="1" applyFill="1" applyBorder="1" applyAlignment="1">
      <alignment horizontal="left" vertical="center" wrapText="1" indent="1"/>
    </xf>
    <xf numFmtId="0" fontId="8" fillId="8" borderId="7" xfId="2" applyFont="1" applyFill="1" applyBorder="1" applyAlignment="1">
      <alignment vertical="center" wrapText="1"/>
    </xf>
    <xf numFmtId="0" fontId="8" fillId="8" borderId="64" xfId="2" applyFont="1" applyFill="1" applyBorder="1" applyAlignment="1">
      <alignment horizontal="center" vertical="center" wrapText="1"/>
    </xf>
    <xf numFmtId="0" fontId="2" fillId="8" borderId="7" xfId="2" applyFont="1" applyFill="1" applyBorder="1" applyAlignment="1">
      <alignment vertical="center" wrapText="1"/>
    </xf>
    <xf numFmtId="0" fontId="2" fillId="0" borderId="63" xfId="2" applyFont="1" applyBorder="1" applyAlignment="1">
      <alignment horizontal="justify" vertical="center" wrapText="1"/>
    </xf>
    <xf numFmtId="0" fontId="2" fillId="0" borderId="7" xfId="2" applyFont="1" applyBorder="1" applyAlignment="1">
      <alignment vertical="center" wrapText="1"/>
    </xf>
    <xf numFmtId="0" fontId="2" fillId="0" borderId="65" xfId="2" applyFont="1" applyBorder="1" applyAlignment="1">
      <alignment horizontal="justify" vertical="center" wrapText="1"/>
    </xf>
    <xf numFmtId="0" fontId="2" fillId="0" borderId="66" xfId="2" applyFont="1" applyBorder="1" applyAlignment="1">
      <alignment vertical="center" wrapText="1"/>
    </xf>
    <xf numFmtId="0" fontId="6" fillId="4" borderId="0" xfId="0" applyFont="1" applyFill="1"/>
    <xf numFmtId="0" fontId="11" fillId="7" borderId="43" xfId="0" applyFont="1" applyFill="1" applyBorder="1" applyAlignment="1">
      <alignment horizontal="center" vertical="center" wrapText="1"/>
    </xf>
    <xf numFmtId="0" fontId="11" fillId="7" borderId="44" xfId="0" applyFont="1" applyFill="1" applyBorder="1" applyAlignment="1">
      <alignment horizontal="center" vertical="center" wrapText="1"/>
    </xf>
    <xf numFmtId="0" fontId="36" fillId="3" borderId="0" xfId="0" applyFont="1" applyFill="1"/>
    <xf numFmtId="0" fontId="5" fillId="0" borderId="19" xfId="0" applyFont="1" applyBorder="1" applyProtection="1">
      <protection locked="0"/>
    </xf>
    <xf numFmtId="0" fontId="5" fillId="0" borderId="17" xfId="0" applyFont="1" applyBorder="1"/>
    <xf numFmtId="0" fontId="6" fillId="3" borderId="15" xfId="0" applyFont="1" applyFill="1" applyBorder="1" applyAlignment="1">
      <alignment vertical="center" wrapText="1"/>
    </xf>
    <xf numFmtId="0" fontId="5" fillId="0" borderId="16" xfId="0" applyFont="1" applyBorder="1" applyProtection="1">
      <protection locked="0"/>
    </xf>
    <xf numFmtId="0" fontId="5" fillId="0" borderId="37" xfId="0" applyFont="1" applyBorder="1"/>
    <xf numFmtId="0" fontId="5" fillId="0" borderId="72" xfId="0" applyFont="1" applyBorder="1"/>
    <xf numFmtId="0" fontId="5" fillId="0" borderId="39" xfId="0" applyFont="1" applyBorder="1"/>
    <xf numFmtId="0" fontId="5" fillId="0" borderId="46" xfId="0" applyFont="1" applyBorder="1"/>
    <xf numFmtId="0" fontId="6" fillId="3" borderId="38" xfId="0" applyFont="1" applyFill="1" applyBorder="1"/>
    <xf numFmtId="0" fontId="38" fillId="3" borderId="0" xfId="0" applyFont="1" applyFill="1"/>
    <xf numFmtId="0" fontId="29" fillId="3" borderId="0" xfId="2" applyFont="1" applyFill="1"/>
    <xf numFmtId="0" fontId="5" fillId="3" borderId="74" xfId="0" applyFont="1" applyFill="1" applyBorder="1" applyAlignment="1">
      <alignment horizontal="right"/>
    </xf>
    <xf numFmtId="0" fontId="5" fillId="3" borderId="75" xfId="0" applyFont="1" applyFill="1" applyBorder="1" applyAlignment="1">
      <alignment horizontal="right"/>
    </xf>
    <xf numFmtId="0" fontId="22" fillId="3" borderId="37" xfId="0" applyFont="1" applyFill="1" applyBorder="1"/>
    <xf numFmtId="0" fontId="5" fillId="0" borderId="76" xfId="0" applyFont="1" applyBorder="1" applyAlignment="1">
      <alignment horizontal="right"/>
    </xf>
    <xf numFmtId="0" fontId="40" fillId="0" borderId="44" xfId="0" applyFont="1" applyBorder="1" applyAlignment="1" applyProtection="1">
      <alignment horizontal="center" vertical="center"/>
      <protection locked="0"/>
    </xf>
    <xf numFmtId="0" fontId="5" fillId="0" borderId="73" xfId="0" applyFont="1" applyBorder="1"/>
    <xf numFmtId="0" fontId="5" fillId="0" borderId="77" xfId="0" applyFont="1" applyBorder="1"/>
    <xf numFmtId="0" fontId="5" fillId="0" borderId="77" xfId="0" applyFont="1" applyBorder="1" applyAlignment="1">
      <alignment vertical="center"/>
    </xf>
    <xf numFmtId="0" fontId="5" fillId="3" borderId="37" xfId="0" applyFont="1" applyFill="1" applyBorder="1" applyAlignment="1">
      <alignment horizontal="left" vertical="center"/>
    </xf>
    <xf numFmtId="0" fontId="5" fillId="0" borderId="0" xfId="0" applyFont="1" applyAlignment="1">
      <alignment horizontal="left"/>
    </xf>
    <xf numFmtId="0" fontId="5" fillId="0" borderId="17" xfId="0" applyFont="1" applyBorder="1" applyAlignment="1">
      <alignment horizontal="left"/>
    </xf>
    <xf numFmtId="0" fontId="5" fillId="0" borderId="14" xfId="0" applyFont="1" applyBorder="1" applyAlignment="1">
      <alignment horizontal="left"/>
    </xf>
    <xf numFmtId="0" fontId="5" fillId="0" borderId="18" xfId="0" applyFont="1" applyBorder="1" applyAlignment="1">
      <alignment horizontal="left"/>
    </xf>
    <xf numFmtId="0" fontId="5" fillId="0" borderId="16" xfId="0" applyFont="1" applyBorder="1" applyAlignment="1">
      <alignment horizontal="left"/>
    </xf>
    <xf numFmtId="0" fontId="6" fillId="3" borderId="10" xfId="0" applyFont="1" applyFill="1" applyBorder="1" applyAlignment="1">
      <alignment horizontal="left" vertical="center" wrapText="1"/>
    </xf>
    <xf numFmtId="0" fontId="6" fillId="3" borderId="8"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5" fillId="0" borderId="19" xfId="0" applyFont="1" applyBorder="1" applyAlignment="1" applyProtection="1">
      <alignment horizontal="right"/>
      <protection locked="0"/>
    </xf>
    <xf numFmtId="0" fontId="5" fillId="0" borderId="20" xfId="0" applyFont="1" applyBorder="1" applyAlignment="1" applyProtection="1">
      <alignment horizontal="right"/>
      <protection locked="0"/>
    </xf>
    <xf numFmtId="0" fontId="5" fillId="0" borderId="21" xfId="0" applyFont="1" applyBorder="1" applyAlignment="1" applyProtection="1">
      <alignment horizontal="right"/>
      <protection locked="0"/>
    </xf>
    <xf numFmtId="0" fontId="5" fillId="3" borderId="14" xfId="0" applyFont="1" applyFill="1" applyBorder="1" applyAlignment="1">
      <alignment horizontal="left"/>
    </xf>
    <xf numFmtId="0" fontId="39" fillId="0" borderId="17" xfId="0" applyFont="1" applyBorder="1" applyAlignment="1">
      <alignment horizontal="left" vertical="center" wrapText="1"/>
    </xf>
    <xf numFmtId="0" fontId="39" fillId="0" borderId="14" xfId="0" applyFont="1" applyBorder="1" applyAlignment="1">
      <alignment horizontal="left" vertical="center" wrapText="1"/>
    </xf>
    <xf numFmtId="0" fontId="39" fillId="0" borderId="18" xfId="0" applyFont="1" applyBorder="1" applyAlignment="1">
      <alignment horizontal="left" vertical="center" wrapText="1"/>
    </xf>
    <xf numFmtId="0" fontId="6" fillId="3" borderId="0" xfId="0" applyFont="1" applyFill="1" applyAlignment="1">
      <alignment horizontal="center" wrapText="1"/>
    </xf>
    <xf numFmtId="0" fontId="6" fillId="3" borderId="37" xfId="0" applyFont="1" applyFill="1" applyBorder="1" applyAlignment="1">
      <alignment horizontal="center" wrapText="1"/>
    </xf>
    <xf numFmtId="0" fontId="6" fillId="4" borderId="17" xfId="0" applyFont="1" applyFill="1" applyBorder="1" applyAlignment="1">
      <alignment horizontal="left"/>
    </xf>
    <xf numFmtId="0" fontId="6" fillId="4" borderId="14" xfId="0" applyFont="1" applyFill="1" applyBorder="1" applyAlignment="1">
      <alignment horizontal="left"/>
    </xf>
    <xf numFmtId="0" fontId="1" fillId="3" borderId="15" xfId="2" applyFill="1" applyBorder="1" applyAlignment="1">
      <alignment horizontal="right"/>
    </xf>
    <xf numFmtId="0" fontId="1" fillId="3" borderId="0" xfId="2" applyFill="1" applyAlignment="1">
      <alignment horizontal="right"/>
    </xf>
    <xf numFmtId="0" fontId="22" fillId="3" borderId="0" xfId="0" applyFont="1" applyFill="1" applyAlignment="1">
      <alignment horizontal="left"/>
    </xf>
    <xf numFmtId="0" fontId="22" fillId="3" borderId="37" xfId="0" applyFont="1" applyFill="1" applyBorder="1" applyAlignment="1">
      <alignment horizontal="left"/>
    </xf>
    <xf numFmtId="0" fontId="5" fillId="3" borderId="15" xfId="0" applyFont="1" applyFill="1" applyBorder="1" applyAlignment="1">
      <alignment horizontal="right"/>
    </xf>
    <xf numFmtId="0" fontId="5" fillId="3" borderId="0" xfId="0" applyFont="1" applyFill="1" applyAlignment="1">
      <alignment horizontal="right"/>
    </xf>
    <xf numFmtId="0" fontId="5" fillId="3" borderId="40" xfId="0" applyFont="1" applyFill="1" applyBorder="1" applyAlignment="1">
      <alignment horizontal="right"/>
    </xf>
    <xf numFmtId="0" fontId="5" fillId="3" borderId="16" xfId="0" applyFont="1" applyFill="1" applyBorder="1" applyAlignment="1">
      <alignment horizontal="right"/>
    </xf>
    <xf numFmtId="0" fontId="5" fillId="3" borderId="41" xfId="0" applyFont="1" applyFill="1" applyBorder="1" applyAlignment="1">
      <alignment horizontal="right"/>
    </xf>
    <xf numFmtId="0" fontId="5" fillId="3" borderId="37" xfId="0" applyFont="1" applyFill="1" applyBorder="1" applyAlignment="1">
      <alignment horizontal="right"/>
    </xf>
    <xf numFmtId="0" fontId="6" fillId="3" borderId="40" xfId="0" applyFont="1" applyFill="1" applyBorder="1" applyAlignment="1">
      <alignment horizontal="left" vertical="center" wrapText="1"/>
    </xf>
    <xf numFmtId="0" fontId="6" fillId="3" borderId="16" xfId="0" applyFont="1" applyFill="1" applyBorder="1" applyAlignment="1">
      <alignment horizontal="left" vertical="center" wrapText="1"/>
    </xf>
    <xf numFmtId="0" fontId="5" fillId="3" borderId="17" xfId="0" applyFont="1" applyFill="1" applyBorder="1" applyAlignment="1">
      <alignment horizontal="right"/>
    </xf>
    <xf numFmtId="0" fontId="5" fillId="3" borderId="14" xfId="0" applyFont="1" applyFill="1" applyBorder="1" applyAlignment="1">
      <alignment horizontal="right"/>
    </xf>
    <xf numFmtId="0" fontId="21" fillId="5" borderId="16" xfId="0" applyFont="1" applyFill="1" applyBorder="1" applyAlignment="1">
      <alignment horizontal="right" vertical="center"/>
    </xf>
    <xf numFmtId="0" fontId="5" fillId="0" borderId="40"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34"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35" xfId="0" applyFont="1" applyBorder="1" applyAlignment="1" applyProtection="1">
      <alignment horizontal="left" vertical="top" wrapText="1"/>
      <protection locked="0"/>
    </xf>
    <xf numFmtId="0" fontId="5" fillId="0" borderId="41" xfId="0" applyFont="1" applyBorder="1" applyAlignment="1" applyProtection="1">
      <alignment horizontal="left" vertical="top" wrapText="1"/>
      <protection locked="0"/>
    </xf>
    <xf numFmtId="0" fontId="5" fillId="0" borderId="37" xfId="0" applyFont="1" applyBorder="1" applyAlignment="1" applyProtection="1">
      <alignment horizontal="left" vertical="top" wrapText="1"/>
      <protection locked="0"/>
    </xf>
    <xf numFmtId="0" fontId="5" fillId="0" borderId="36" xfId="0" applyFont="1" applyBorder="1" applyAlignment="1" applyProtection="1">
      <alignment horizontal="left" vertical="top" wrapText="1"/>
      <protection locked="0"/>
    </xf>
    <xf numFmtId="0" fontId="5" fillId="3" borderId="17" xfId="0" applyFont="1" applyFill="1" applyBorder="1" applyAlignment="1">
      <alignment horizontal="left"/>
    </xf>
    <xf numFmtId="0" fontId="5" fillId="3" borderId="40" xfId="0" applyFont="1" applyFill="1" applyBorder="1" applyAlignment="1">
      <alignment horizontal="left"/>
    </xf>
    <xf numFmtId="0" fontId="5" fillId="3" borderId="16" xfId="0" applyFont="1" applyFill="1" applyBorder="1" applyAlignment="1">
      <alignment horizontal="left"/>
    </xf>
    <xf numFmtId="0" fontId="23" fillId="3" borderId="0" xfId="0" applyFont="1" applyFill="1" applyAlignment="1">
      <alignment horizontal="left"/>
    </xf>
    <xf numFmtId="0" fontId="21" fillId="5" borderId="37" xfId="0" applyFont="1" applyFill="1" applyBorder="1" applyAlignment="1">
      <alignment horizontal="right" vertical="center"/>
    </xf>
    <xf numFmtId="0" fontId="21" fillId="5" borderId="16" xfId="0" applyFont="1" applyFill="1" applyBorder="1" applyAlignment="1">
      <alignment horizontal="right"/>
    </xf>
    <xf numFmtId="0" fontId="5" fillId="3" borderId="15" xfId="0" applyFont="1" applyFill="1" applyBorder="1" applyAlignment="1">
      <alignment horizontal="left"/>
    </xf>
    <xf numFmtId="0" fontId="5" fillId="3" borderId="0" xfId="0" applyFont="1" applyFill="1" applyAlignment="1">
      <alignment horizontal="left"/>
    </xf>
    <xf numFmtId="0" fontId="1" fillId="3" borderId="40" xfId="2" applyFill="1" applyBorder="1" applyAlignment="1">
      <alignment horizontal="right"/>
    </xf>
    <xf numFmtId="0" fontId="1" fillId="3" borderId="16" xfId="2" applyFill="1" applyBorder="1" applyAlignment="1">
      <alignment horizontal="right"/>
    </xf>
    <xf numFmtId="0" fontId="7" fillId="3" borderId="41" xfId="2" applyFont="1" applyFill="1" applyBorder="1" applyAlignment="1">
      <alignment horizontal="right"/>
    </xf>
    <xf numFmtId="0" fontId="7" fillId="3" borderId="37" xfId="2" applyFont="1" applyFill="1" applyBorder="1" applyAlignment="1">
      <alignment horizontal="right"/>
    </xf>
    <xf numFmtId="0" fontId="1" fillId="3" borderId="41" xfId="2" applyFill="1" applyBorder="1" applyAlignment="1">
      <alignment horizontal="right"/>
    </xf>
    <xf numFmtId="0" fontId="1" fillId="3" borderId="37" xfId="2" applyFill="1" applyBorder="1" applyAlignment="1">
      <alignment horizontal="right"/>
    </xf>
    <xf numFmtId="0" fontId="5" fillId="0" borderId="0" xfId="0" applyFont="1" applyAlignment="1" applyProtection="1">
      <alignment horizontal="left"/>
      <protection locked="0"/>
    </xf>
    <xf numFmtId="0" fontId="6" fillId="3" borderId="15" xfId="0" applyFont="1" applyFill="1" applyBorder="1" applyAlignment="1">
      <alignment horizontal="left" vertical="center" wrapText="1"/>
    </xf>
    <xf numFmtId="0" fontId="6" fillId="3" borderId="41" xfId="0" applyFont="1" applyFill="1" applyBorder="1" applyAlignment="1">
      <alignment horizontal="left" vertical="center" wrapText="1"/>
    </xf>
    <xf numFmtId="0" fontId="5" fillId="3" borderId="37" xfId="0" applyFont="1" applyFill="1" applyBorder="1" applyAlignment="1">
      <alignment horizontal="left"/>
    </xf>
    <xf numFmtId="0" fontId="6" fillId="3" borderId="37" xfId="0" applyFont="1" applyFill="1" applyBorder="1" applyAlignment="1">
      <alignment horizontal="left" vertical="center" wrapText="1"/>
    </xf>
    <xf numFmtId="0" fontId="5" fillId="0" borderId="37" xfId="0" applyFont="1" applyBorder="1" applyAlignment="1">
      <alignment horizontal="left"/>
    </xf>
    <xf numFmtId="0" fontId="5" fillId="0" borderId="37" xfId="0" applyFont="1" applyBorder="1" applyAlignment="1">
      <alignment horizontal="left" vertical="center"/>
    </xf>
    <xf numFmtId="0" fontId="6" fillId="3" borderId="17" xfId="0" applyFont="1" applyFill="1" applyBorder="1" applyAlignment="1">
      <alignment horizontal="left"/>
    </xf>
    <xf numFmtId="0" fontId="6" fillId="3" borderId="14" xfId="0" applyFont="1" applyFill="1" applyBorder="1" applyAlignment="1">
      <alignment horizontal="left"/>
    </xf>
    <xf numFmtId="0" fontId="11" fillId="7" borderId="25" xfId="2" applyFont="1" applyFill="1" applyBorder="1" applyAlignment="1">
      <alignment vertical="center" wrapText="1"/>
    </xf>
    <xf numFmtId="0" fontId="11" fillId="7" borderId="29" xfId="2" applyFont="1" applyFill="1" applyBorder="1" applyAlignment="1">
      <alignment vertical="center" wrapText="1"/>
    </xf>
    <xf numFmtId="0" fontId="11" fillId="7" borderId="26" xfId="2" applyFont="1" applyFill="1" applyBorder="1" applyAlignment="1">
      <alignment horizontal="left" vertical="center" wrapText="1"/>
    </xf>
    <xf numFmtId="0" fontId="11" fillId="7" borderId="27" xfId="2" applyFont="1" applyFill="1" applyBorder="1" applyAlignment="1">
      <alignment horizontal="left" vertical="center" wrapText="1"/>
    </xf>
    <xf numFmtId="0" fontId="11" fillId="7" borderId="28" xfId="2" applyFont="1" applyFill="1" applyBorder="1" applyAlignment="1">
      <alignment horizontal="left" vertical="center" wrapText="1"/>
    </xf>
    <xf numFmtId="0" fontId="1" fillId="0" borderId="42" xfId="2" applyBorder="1" applyAlignment="1">
      <alignment vertical="center" wrapText="1"/>
    </xf>
    <xf numFmtId="0" fontId="1" fillId="0" borderId="43" xfId="2" applyBorder="1" applyAlignment="1">
      <alignment vertical="center" wrapText="1"/>
    </xf>
    <xf numFmtId="0" fontId="11" fillId="7" borderId="32" xfId="2" applyFont="1" applyFill="1" applyBorder="1" applyAlignment="1">
      <alignment vertical="center" wrapText="1"/>
    </xf>
    <xf numFmtId="0" fontId="11" fillId="7" borderId="23" xfId="2" applyFont="1" applyFill="1" applyBorder="1" applyAlignment="1">
      <alignment vertical="center" wrapText="1"/>
    </xf>
    <xf numFmtId="0" fontId="1" fillId="0" borderId="1" xfId="2" applyBorder="1" applyAlignment="1">
      <alignment vertical="center" wrapText="1"/>
    </xf>
    <xf numFmtId="0" fontId="1" fillId="0" borderId="2" xfId="2" applyBorder="1" applyAlignment="1">
      <alignment vertical="center" wrapText="1"/>
    </xf>
    <xf numFmtId="0" fontId="2" fillId="2" borderId="32" xfId="2" applyFont="1" applyFill="1" applyBorder="1" applyAlignment="1">
      <alignment vertical="center" wrapText="1"/>
    </xf>
    <xf numFmtId="0" fontId="2" fillId="2" borderId="23" xfId="2" applyFont="1" applyFill="1" applyBorder="1" applyAlignment="1">
      <alignment vertical="center" wrapText="1"/>
    </xf>
    <xf numFmtId="0" fontId="1" fillId="0" borderId="6" xfId="2" applyBorder="1" applyAlignment="1">
      <alignment vertical="center" wrapText="1"/>
    </xf>
    <xf numFmtId="0" fontId="1" fillId="0" borderId="24" xfId="2" applyBorder="1" applyAlignment="1">
      <alignment vertical="center" wrapText="1"/>
    </xf>
    <xf numFmtId="0" fontId="2" fillId="2" borderId="42" xfId="2" applyFont="1" applyFill="1" applyBorder="1" applyAlignment="1">
      <alignment vertical="center" wrapText="1"/>
    </xf>
    <xf numFmtId="0" fontId="2" fillId="2" borderId="43" xfId="2" applyFont="1" applyFill="1" applyBorder="1" applyAlignment="1">
      <alignment vertical="center" wrapText="1"/>
    </xf>
    <xf numFmtId="0" fontId="1" fillId="0" borderId="0" xfId="2" applyAlignment="1">
      <alignment horizontal="left"/>
    </xf>
    <xf numFmtId="0" fontId="7" fillId="0" borderId="0" xfId="2" applyFont="1" applyAlignment="1">
      <alignment horizontal="left"/>
    </xf>
    <xf numFmtId="9" fontId="34" fillId="0" borderId="66" xfId="2" applyNumberFormat="1" applyFont="1" applyBorder="1" applyAlignment="1">
      <alignment horizontal="center" vertical="center" wrapText="1"/>
    </xf>
    <xf numFmtId="9" fontId="34" fillId="0" borderId="67" xfId="2" applyNumberFormat="1" applyFont="1" applyBorder="1" applyAlignment="1">
      <alignment horizontal="center" vertical="center" wrapText="1"/>
    </xf>
    <xf numFmtId="0" fontId="8" fillId="8" borderId="60" xfId="2" applyFont="1" applyFill="1" applyBorder="1" applyAlignment="1">
      <alignment horizontal="center" vertical="center" wrapText="1"/>
    </xf>
    <xf numFmtId="0" fontId="8" fillId="8" borderId="61" xfId="2" applyFont="1" applyFill="1" applyBorder="1" applyAlignment="1">
      <alignment horizontal="center" vertical="center" wrapText="1"/>
    </xf>
    <xf numFmtId="0" fontId="8" fillId="8" borderId="62" xfId="2" applyFont="1" applyFill="1" applyBorder="1" applyAlignment="1">
      <alignment horizontal="center" vertical="center" wrapText="1"/>
    </xf>
    <xf numFmtId="0" fontId="2" fillId="8" borderId="17" xfId="2" applyFont="1" applyFill="1" applyBorder="1" applyAlignment="1">
      <alignment horizontal="center" vertical="center" wrapText="1"/>
    </xf>
    <xf numFmtId="0" fontId="2" fillId="8" borderId="14" xfId="2" applyFont="1" applyFill="1" applyBorder="1" applyAlignment="1">
      <alignment horizontal="center" vertical="center" wrapText="1"/>
    </xf>
    <xf numFmtId="0" fontId="2" fillId="8" borderId="70" xfId="2" applyFont="1" applyFill="1" applyBorder="1" applyAlignment="1">
      <alignment horizontal="center" vertical="center" wrapText="1"/>
    </xf>
    <xf numFmtId="0" fontId="32" fillId="8" borderId="58" xfId="2" applyFont="1" applyFill="1" applyBorder="1" applyAlignment="1">
      <alignment horizontal="left" vertical="center" wrapText="1"/>
    </xf>
    <xf numFmtId="0" fontId="32" fillId="8" borderId="59" xfId="2" applyFont="1" applyFill="1" applyBorder="1" applyAlignment="1">
      <alignment horizontal="left" vertical="center" wrapText="1"/>
    </xf>
    <xf numFmtId="0" fontId="32" fillId="8" borderId="59" xfId="2" applyFont="1" applyFill="1" applyBorder="1" applyAlignment="1">
      <alignment horizontal="center" vertical="center" wrapText="1"/>
    </xf>
    <xf numFmtId="0" fontId="32" fillId="8" borderId="71" xfId="2" applyFont="1" applyFill="1" applyBorder="1" applyAlignment="1">
      <alignment horizontal="center" vertical="center" wrapText="1"/>
    </xf>
    <xf numFmtId="9" fontId="34" fillId="0" borderId="7" xfId="2" applyNumberFormat="1" applyFont="1" applyBorder="1" applyAlignment="1">
      <alignment horizontal="center" vertical="center" wrapText="1"/>
    </xf>
    <xf numFmtId="9" fontId="34" fillId="0" borderId="64" xfId="2" applyNumberFormat="1" applyFont="1" applyBorder="1" applyAlignment="1">
      <alignment horizontal="center" vertical="center" wrapText="1"/>
    </xf>
    <xf numFmtId="0" fontId="8" fillId="8" borderId="7" xfId="2" applyFont="1" applyFill="1" applyBorder="1" applyAlignment="1">
      <alignment horizontal="center" vertical="center"/>
    </xf>
    <xf numFmtId="0" fontId="8" fillId="8" borderId="64" xfId="2" applyFont="1" applyFill="1" applyBorder="1" applyAlignment="1">
      <alignment horizontal="center" vertical="center"/>
    </xf>
    <xf numFmtId="0" fontId="8" fillId="8" borderId="68" xfId="2" applyFont="1" applyFill="1" applyBorder="1" applyAlignment="1">
      <alignment horizontal="center" vertical="center"/>
    </xf>
    <xf numFmtId="0" fontId="8" fillId="8" borderId="53" xfId="2" applyFont="1" applyFill="1" applyBorder="1" applyAlignment="1">
      <alignment horizontal="center" vertical="center"/>
    </xf>
    <xf numFmtId="0" fontId="8" fillId="8" borderId="57" xfId="2" applyFont="1" applyFill="1" applyBorder="1" applyAlignment="1">
      <alignment horizontal="center" vertical="center"/>
    </xf>
    <xf numFmtId="0" fontId="8" fillId="0" borderId="17" xfId="2" applyFont="1" applyBorder="1" applyAlignment="1">
      <alignment horizontal="center" vertical="center"/>
    </xf>
    <xf numFmtId="0" fontId="8" fillId="0" borderId="14" xfId="2" applyFont="1" applyBorder="1" applyAlignment="1">
      <alignment horizontal="center" vertical="center"/>
    </xf>
    <xf numFmtId="0" fontId="8" fillId="0" borderId="38" xfId="2" applyFont="1" applyBorder="1" applyAlignment="1">
      <alignment horizontal="center" vertical="center"/>
    </xf>
  </cellXfs>
  <cellStyles count="4">
    <cellStyle name="Hyperlink" xfId="1" builtinId="8"/>
    <cellStyle name="Hyperlink 2" xfId="3" xr:uid="{DB0679E0-A93E-4DC9-B127-863158027CA5}"/>
    <cellStyle name="Normal" xfId="0" builtinId="0"/>
    <cellStyle name="Normal 2" xfId="2" xr:uid="{F64F64C6-F41F-4DDE-AA25-1D888238A5F7}"/>
  </cellStyles>
  <dxfs count="475">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color theme="5"/>
      </font>
      <fill>
        <patternFill>
          <bgColor rgb="FFFEF7F4"/>
        </patternFill>
      </fill>
      <border>
        <left style="thin">
          <color theme="5"/>
        </left>
        <right style="thin">
          <color theme="5"/>
        </right>
        <top style="thin">
          <color theme="5"/>
        </top>
        <bottom style="thin">
          <color theme="5"/>
        </bottom>
        <vertical/>
        <horizontal/>
      </border>
    </dxf>
    <dxf>
      <font>
        <color theme="5"/>
      </font>
      <fill>
        <patternFill>
          <bgColor rgb="FFFEFAF8"/>
        </patternFill>
      </fill>
      <border>
        <left style="thin">
          <color theme="5"/>
        </left>
        <right style="thin">
          <color theme="5"/>
        </right>
        <top style="thin">
          <color theme="5"/>
        </top>
        <bottom style="thin">
          <color theme="5"/>
        </bottom>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font>
      <fill>
        <patternFill>
          <bgColor rgb="FFFEF7F4"/>
        </patternFill>
      </fill>
      <border>
        <left style="thin">
          <color theme="5"/>
        </left>
        <right style="thin">
          <color theme="5"/>
        </right>
        <top style="thin">
          <color theme="5"/>
        </top>
        <bottom style="thin">
          <color theme="5"/>
        </bottom>
        <vertical/>
        <horizontal/>
      </border>
    </dxf>
    <dxf>
      <font>
        <color theme="5"/>
      </font>
      <fill>
        <patternFill>
          <bgColor rgb="FFFEF7F4"/>
        </patternFill>
      </fill>
      <border>
        <left style="thin">
          <color theme="5"/>
        </left>
        <right style="thin">
          <color theme="5"/>
        </right>
        <top style="thin">
          <color theme="5"/>
        </top>
        <bottom style="thin">
          <color theme="5"/>
        </bottom>
        <vertical/>
        <horizontal/>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5" tint="-0.24994659260841701"/>
      </font>
      <fill>
        <patternFill>
          <bgColor rgb="FFFEF7F4"/>
        </patternFill>
      </fill>
      <border>
        <left style="thin">
          <color theme="5"/>
        </left>
        <right style="thin">
          <color theme="5"/>
        </right>
        <top style="thin">
          <color theme="5"/>
        </top>
        <bottom style="thin">
          <color theme="5"/>
        </bottom>
        <vertical/>
        <horizontal/>
      </border>
    </dxf>
    <dxf>
      <fill>
        <patternFill>
          <bgColor theme="0" tint="-0.14996795556505021"/>
        </patternFill>
      </fill>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rgb="FFFF0000"/>
      </font>
      <fill>
        <patternFill>
          <bgColor rgb="FFFFF7F7"/>
        </patternFill>
      </fill>
      <border>
        <left style="thin">
          <color rgb="FFFF0000"/>
        </left>
        <right style="thin">
          <color rgb="FFFF0000"/>
        </right>
        <top style="thin">
          <color rgb="FFFF0000"/>
        </top>
        <bottom style="thin">
          <color rgb="FFFF0000"/>
        </bottom>
        <vertical/>
        <horizontal/>
      </border>
    </dxf>
    <dxf>
      <font>
        <b/>
        <i val="0"/>
        <color theme="5"/>
      </font>
      <fill>
        <patternFill>
          <bgColor theme="5" tint="0.79998168889431442"/>
        </patternFill>
      </fill>
      <border>
        <left style="thin">
          <color theme="5"/>
        </left>
        <right style="thin">
          <color theme="5"/>
        </right>
        <top style="thin">
          <color theme="5"/>
        </top>
        <bottom style="thin">
          <color theme="5"/>
        </bottom>
        <vertical/>
        <horizontal/>
      </border>
    </dxf>
    <dxf>
      <font>
        <b/>
        <i val="0"/>
        <color rgb="FF00B050"/>
      </font>
      <fill>
        <patternFill>
          <bgColor theme="9" tint="0.79998168889431442"/>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C5700"/>
      </font>
      <fill>
        <patternFill>
          <bgColor rgb="FFFFEB9C"/>
        </patternFill>
      </fill>
    </dxf>
    <dxf>
      <font>
        <color rgb="FF006100"/>
      </font>
      <fill>
        <patternFill>
          <bgColor rgb="FFC6EF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7" tint="-0.24994659260841701"/>
      </font>
      <fill>
        <patternFill>
          <bgColor theme="7"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FF"/>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border>
        <left style="thin">
          <color rgb="FFFF0000"/>
        </left>
        <right style="thin">
          <color rgb="FFFF0000"/>
        </right>
        <top style="thin">
          <color rgb="FFFF0000"/>
        </top>
        <bottom style="thin">
          <color rgb="FFFF0000"/>
        </bottom>
        <vertical/>
        <horizontal/>
      </border>
    </dxf>
    <dxf>
      <fill>
        <patternFill>
          <bgColor rgb="FFECF9E7"/>
        </patternFill>
      </fill>
      <border>
        <left style="thin">
          <color theme="6" tint="0.39994506668294322"/>
        </left>
        <right style="thin">
          <color theme="6" tint="0.39994506668294322"/>
        </right>
        <top style="thin">
          <color theme="6" tint="0.39994506668294322"/>
        </top>
        <bottom style="thin">
          <color theme="6" tint="0.39994506668294322"/>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0"/>
      </font>
      <fill>
        <patternFill>
          <bgColor theme="1" tint="0.499984740745262"/>
        </patternFill>
      </fill>
      <border>
        <left style="thin">
          <color auto="1"/>
        </left>
        <right style="thin">
          <color auto="1"/>
        </right>
        <top style="thin">
          <color auto="1"/>
        </top>
        <bottom style="thin">
          <color auto="1"/>
        </bottom>
        <vertical/>
        <horizontal/>
      </border>
    </dxf>
    <dxf>
      <fill>
        <patternFill>
          <bgColor rgb="FFFFFFFF"/>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ont>
        <color theme="7" tint="-0.24994659260841701"/>
      </font>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ont>
        <b/>
        <i val="0"/>
        <color theme="0"/>
      </font>
      <fill>
        <patternFill>
          <bgColor rgb="FF808080"/>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EF5F0"/>
        </patternFill>
      </fill>
      <border>
        <left style="thin">
          <color rgb="FFFF0000"/>
        </left>
        <right style="thin">
          <color rgb="FFFF0000"/>
        </right>
        <top style="thin">
          <color rgb="FFFF0000"/>
        </top>
        <bottom style="thin">
          <color rgb="FFFF0000"/>
        </bottom>
        <vertical/>
        <horizontal/>
      </border>
    </dxf>
    <dxf>
      <fill>
        <patternFill>
          <bgColor rgb="FFFFFFFF"/>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7F7"/>
        </patternFill>
      </fill>
      <border>
        <left style="thin">
          <color rgb="FFFF0000"/>
        </left>
        <right style="thin">
          <color rgb="FFFF0000"/>
        </right>
        <top style="thin">
          <color rgb="FFFF0000"/>
        </top>
        <bottom style="thin">
          <color rgb="FFFF0000"/>
        </bottom>
        <vertical/>
        <horizontal/>
      </border>
    </dxf>
    <dxf>
      <fill>
        <patternFill>
          <bgColor rgb="FFFFFFFF"/>
        </patternFill>
      </fill>
      <border>
        <left style="thin">
          <color theme="8"/>
        </left>
        <right style="thin">
          <color theme="8"/>
        </right>
        <top style="thin">
          <color theme="8"/>
        </top>
        <bottom style="thin">
          <color theme="8"/>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FFF"/>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FFF"/>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rgb="FFFFFFFF"/>
        </patternFill>
      </fill>
      <border>
        <left style="thin">
          <color rgb="FFFF0000"/>
        </left>
        <right style="thin">
          <color rgb="FFFF0000"/>
        </right>
        <top style="thin">
          <color rgb="FFFF0000"/>
        </top>
        <bottom style="thin">
          <color rgb="FFFF0000"/>
        </bottom>
        <vertical/>
        <horizontal/>
      </border>
    </dxf>
    <dxf>
      <fill>
        <patternFill>
          <bgColor rgb="FFFBFEFF"/>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s>
  <tableStyles count="0" defaultTableStyle="TableStyleMedium2" defaultPivotStyle="PivotStyleLight16"/>
  <colors>
    <mruColors>
      <color rgb="FFFFFFCC"/>
      <color rgb="FFFEFAF8"/>
      <color rgb="FFFEF7F4"/>
      <color rgb="FFFBFEFF"/>
      <color rgb="FFFFFFFF"/>
      <color rgb="FFF0FAFE"/>
      <color rgb="FFFFEFEF"/>
      <color rgb="FF808080"/>
      <color rgb="FFFEF5F0"/>
      <color rgb="FFFFE7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Cd Maximum Permitted Total Cd</a:t>
            </a:r>
            <a:r>
              <a:rPr lang="en-AU" baseline="0"/>
              <a:t> Concentration</a:t>
            </a:r>
            <a:endParaRPr lang="en-AU"/>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869952803396309"/>
          <c:y val="0.16956447865662475"/>
          <c:w val="0.78611398936626986"/>
          <c:h val="0.54987692398517185"/>
        </c:manualLayout>
      </c:layout>
      <c:lineChart>
        <c:grouping val="standard"/>
        <c:varyColors val="0"/>
        <c:ser>
          <c:idx val="0"/>
          <c:order val="0"/>
          <c:tx>
            <c:v>5%</c:v>
          </c:tx>
          <c:spPr>
            <a:ln w="28575" cap="rnd">
              <a:noFill/>
              <a:round/>
            </a:ln>
            <a:effectLst/>
          </c:spPr>
          <c:marker>
            <c:symbol val="diamond"/>
            <c:size val="8"/>
            <c:spPr>
              <a:no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20248746633095338"/>
                  <c:y val="1.4714765306026945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en-US"/>
                </a:p>
              </c:txPr>
            </c:trendlineLbl>
          </c:trendline>
          <c:cat>
            <c:numRef>
              <c:f>'Application Rates'!$N$88:$N$92</c:f>
              <c:numCache>
                <c:formatCode>General</c:formatCode>
                <c:ptCount val="5"/>
                <c:pt idx="0">
                  <c:v>4.5</c:v>
                </c:pt>
                <c:pt idx="1">
                  <c:v>5.5</c:v>
                </c:pt>
                <c:pt idx="2">
                  <c:v>6.5</c:v>
                </c:pt>
                <c:pt idx="3">
                  <c:v>7.5</c:v>
                </c:pt>
                <c:pt idx="4">
                  <c:v>8.5</c:v>
                </c:pt>
              </c:numCache>
            </c:numRef>
          </c:cat>
          <c:val>
            <c:numRef>
              <c:f>'Application Rates'!$O$88:$O$92</c:f>
              <c:numCache>
                <c:formatCode>General</c:formatCode>
                <c:ptCount val="5"/>
                <c:pt idx="0">
                  <c:v>0.54</c:v>
                </c:pt>
                <c:pt idx="1">
                  <c:v>0.68</c:v>
                </c:pt>
                <c:pt idx="2">
                  <c:v>0.82</c:v>
                </c:pt>
                <c:pt idx="3">
                  <c:v>0.96</c:v>
                </c:pt>
                <c:pt idx="4">
                  <c:v>1.1000000000000001</c:v>
                </c:pt>
              </c:numCache>
            </c:numRef>
          </c:val>
          <c:smooth val="0"/>
          <c:extLst>
            <c:ext xmlns:c16="http://schemas.microsoft.com/office/drawing/2014/chart" uri="{C3380CC4-5D6E-409C-BE32-E72D297353CC}">
              <c16:uniqueId val="{00000000-509A-4525-AAC3-00422773C97F}"/>
            </c:ext>
          </c:extLst>
        </c:ser>
        <c:ser>
          <c:idx val="1"/>
          <c:order val="1"/>
          <c:tx>
            <c:v>25%</c:v>
          </c:tx>
          <c:spPr>
            <a:ln w="28575" cap="rnd">
              <a:noFill/>
              <a:round/>
            </a:ln>
            <a:effectLst/>
          </c:spPr>
          <c:marker>
            <c:symbol val="square"/>
            <c:size val="8"/>
            <c:spPr>
              <a:no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9850145225348861"/>
                  <c:y val="6.753161854858857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2"/>
                      </a:solidFill>
                      <a:latin typeface="+mn-lt"/>
                      <a:ea typeface="+mn-ea"/>
                      <a:cs typeface="+mn-cs"/>
                    </a:defRPr>
                  </a:pPr>
                  <a:endParaRPr lang="en-US"/>
                </a:p>
              </c:txPr>
            </c:trendlineLbl>
          </c:trendline>
          <c:cat>
            <c:numRef>
              <c:f>'Application Rates'!$N$88:$N$92</c:f>
              <c:numCache>
                <c:formatCode>General</c:formatCode>
                <c:ptCount val="5"/>
                <c:pt idx="0">
                  <c:v>4.5</c:v>
                </c:pt>
                <c:pt idx="1">
                  <c:v>5.5</c:v>
                </c:pt>
                <c:pt idx="2">
                  <c:v>6.5</c:v>
                </c:pt>
                <c:pt idx="3">
                  <c:v>7.5</c:v>
                </c:pt>
                <c:pt idx="4">
                  <c:v>8.5</c:v>
                </c:pt>
              </c:numCache>
            </c:numRef>
          </c:cat>
          <c:val>
            <c:numRef>
              <c:f>'Application Rates'!$P$88:$P$92</c:f>
              <c:numCache>
                <c:formatCode>General</c:formatCode>
                <c:ptCount val="5"/>
                <c:pt idx="0">
                  <c:v>1.17</c:v>
                </c:pt>
                <c:pt idx="1">
                  <c:v>1.31</c:v>
                </c:pt>
                <c:pt idx="2">
                  <c:v>1.45</c:v>
                </c:pt>
                <c:pt idx="3">
                  <c:v>1.59</c:v>
                </c:pt>
                <c:pt idx="4">
                  <c:v>1.73</c:v>
                </c:pt>
              </c:numCache>
            </c:numRef>
          </c:val>
          <c:smooth val="0"/>
          <c:extLst>
            <c:ext xmlns:c16="http://schemas.microsoft.com/office/drawing/2014/chart" uri="{C3380CC4-5D6E-409C-BE32-E72D297353CC}">
              <c16:uniqueId val="{00000001-509A-4525-AAC3-00422773C97F}"/>
            </c:ext>
          </c:extLst>
        </c:ser>
        <c:ser>
          <c:idx val="2"/>
          <c:order val="2"/>
          <c:tx>
            <c:v>50%</c:v>
          </c:tx>
          <c:spPr>
            <a:ln w="28575" cap="rnd">
              <a:noFill/>
              <a:round/>
            </a:ln>
            <a:effectLst/>
          </c:spPr>
          <c:marker>
            <c:symbol val="circle"/>
            <c:size val="8"/>
            <c:spPr>
              <a:no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20400467127371547"/>
                  <c:y val="6.8755539140620558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6">
                          <a:lumMod val="75000"/>
                        </a:schemeClr>
                      </a:solidFill>
                      <a:latin typeface="+mn-lt"/>
                      <a:ea typeface="+mn-ea"/>
                      <a:cs typeface="+mn-cs"/>
                    </a:defRPr>
                  </a:pPr>
                  <a:endParaRPr lang="en-US"/>
                </a:p>
              </c:txPr>
            </c:trendlineLbl>
          </c:trendline>
          <c:cat>
            <c:numRef>
              <c:f>'Application Rates'!$N$88:$N$92</c:f>
              <c:numCache>
                <c:formatCode>General</c:formatCode>
                <c:ptCount val="5"/>
                <c:pt idx="0">
                  <c:v>4.5</c:v>
                </c:pt>
                <c:pt idx="1">
                  <c:v>5.5</c:v>
                </c:pt>
                <c:pt idx="2">
                  <c:v>6.5</c:v>
                </c:pt>
                <c:pt idx="3">
                  <c:v>7.5</c:v>
                </c:pt>
                <c:pt idx="4">
                  <c:v>8.5</c:v>
                </c:pt>
              </c:numCache>
            </c:numRef>
          </c:cat>
          <c:val>
            <c:numRef>
              <c:f>'Application Rates'!$Q$88:$Q$92</c:f>
              <c:numCache>
                <c:formatCode>General</c:formatCode>
                <c:ptCount val="5"/>
                <c:pt idx="0">
                  <c:v>1.96</c:v>
                </c:pt>
                <c:pt idx="1">
                  <c:v>2.1</c:v>
                </c:pt>
                <c:pt idx="2">
                  <c:v>2.2400000000000002</c:v>
                </c:pt>
                <c:pt idx="3">
                  <c:v>2.38</c:v>
                </c:pt>
                <c:pt idx="4">
                  <c:v>2.52</c:v>
                </c:pt>
              </c:numCache>
            </c:numRef>
          </c:val>
          <c:smooth val="0"/>
          <c:extLst>
            <c:ext xmlns:c16="http://schemas.microsoft.com/office/drawing/2014/chart" uri="{C3380CC4-5D6E-409C-BE32-E72D297353CC}">
              <c16:uniqueId val="{00000002-509A-4525-AAC3-00422773C97F}"/>
            </c:ext>
          </c:extLst>
        </c:ser>
        <c:dLbls>
          <c:showLegendKey val="0"/>
          <c:showVal val="0"/>
          <c:showCatName val="0"/>
          <c:showSerName val="0"/>
          <c:showPercent val="0"/>
          <c:showBubbleSize val="0"/>
        </c:dLbls>
        <c:marker val="1"/>
        <c:smooth val="0"/>
        <c:axId val="1871223679"/>
        <c:axId val="1871234719"/>
      </c:lineChart>
      <c:catAx>
        <c:axId val="187122367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pH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34719"/>
        <c:crosses val="autoZero"/>
        <c:auto val="1"/>
        <c:lblAlgn val="ctr"/>
        <c:lblOffset val="100"/>
        <c:noMultiLvlLbl val="0"/>
      </c:catAx>
      <c:valAx>
        <c:axId val="18712347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mg Cd/kg soil</a:t>
                </a:r>
              </a:p>
              <a:p>
                <a:pPr>
                  <a:defRPr/>
                </a:pPr>
                <a:endParaRPr lang="en-AU"/>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23679"/>
        <c:crosses val="autoZero"/>
        <c:crossBetween val="between"/>
      </c:valAx>
      <c:spPr>
        <a:noFill/>
        <a:ln>
          <a:noFill/>
        </a:ln>
        <a:effectLst/>
      </c:spPr>
    </c:plotArea>
    <c:legend>
      <c:legendPos val="b"/>
      <c:legendEntry>
        <c:idx val="3"/>
        <c:delete val="1"/>
      </c:legendEntry>
      <c:legendEntry>
        <c:idx val="4"/>
        <c:delete val="1"/>
      </c:legendEntry>
      <c:legendEntry>
        <c:idx val="5"/>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Cd Title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68940007353528E-2"/>
          <c:y val="0.17092165898617512"/>
          <c:w val="0.77729144596418875"/>
          <c:h val="0.54627417540549372"/>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2.5331471531000443E-3"/>
                  <c:y val="0.13496607278928843"/>
                </c:manualLayout>
              </c:layout>
              <c:numFmt formatCode="#,##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Rates'!$O$86:$Q$86</c:f>
              <c:numCache>
                <c:formatCode>General</c:formatCode>
                <c:ptCount val="3"/>
                <c:pt idx="0">
                  <c:v>5</c:v>
                </c:pt>
                <c:pt idx="1">
                  <c:v>25</c:v>
                </c:pt>
                <c:pt idx="2">
                  <c:v>50</c:v>
                </c:pt>
              </c:numCache>
            </c:numRef>
          </c:xVal>
          <c:yVal>
            <c:numRef>
              <c:f>'Application Rates'!$O$88:$Q$88</c:f>
              <c:numCache>
                <c:formatCode>General</c:formatCode>
                <c:ptCount val="3"/>
                <c:pt idx="0">
                  <c:v>0.54</c:v>
                </c:pt>
                <c:pt idx="1">
                  <c:v>1.17</c:v>
                </c:pt>
                <c:pt idx="2">
                  <c:v>1.96</c:v>
                </c:pt>
              </c:numCache>
            </c:numRef>
          </c:yVal>
          <c:smooth val="0"/>
          <c:extLst>
            <c:ext xmlns:c16="http://schemas.microsoft.com/office/drawing/2014/chart" uri="{C3380CC4-5D6E-409C-BE32-E72D297353CC}">
              <c16:uniqueId val="{00000000-B466-4685-8874-46AEDEC82659}"/>
            </c:ext>
          </c:extLst>
        </c:ser>
        <c:ser>
          <c:idx val="1"/>
          <c:order val="1"/>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22994338874855641"/>
                  <c:y val="0.1005508182444936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Rates'!$O$86:$Q$86</c:f>
              <c:numCache>
                <c:formatCode>General</c:formatCode>
                <c:ptCount val="3"/>
                <c:pt idx="0">
                  <c:v>5</c:v>
                </c:pt>
                <c:pt idx="1">
                  <c:v>25</c:v>
                </c:pt>
                <c:pt idx="2">
                  <c:v>50</c:v>
                </c:pt>
              </c:numCache>
            </c:numRef>
          </c:xVal>
          <c:yVal>
            <c:numRef>
              <c:f>'Application Rates'!$O$89:$Q$89</c:f>
              <c:numCache>
                <c:formatCode>General</c:formatCode>
                <c:ptCount val="3"/>
                <c:pt idx="0">
                  <c:v>0.68</c:v>
                </c:pt>
                <c:pt idx="1">
                  <c:v>1.31</c:v>
                </c:pt>
                <c:pt idx="2">
                  <c:v>2.1</c:v>
                </c:pt>
              </c:numCache>
            </c:numRef>
          </c:yVal>
          <c:smooth val="0"/>
          <c:extLst>
            <c:ext xmlns:c16="http://schemas.microsoft.com/office/drawing/2014/chart" uri="{C3380CC4-5D6E-409C-BE32-E72D297353CC}">
              <c16:uniqueId val="{00000001-B466-4685-8874-46AEDEC82659}"/>
            </c:ext>
          </c:extLst>
        </c:ser>
        <c:ser>
          <c:idx val="2"/>
          <c:order val="2"/>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23427501239799367"/>
                  <c:y val="6.2280924561849121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Rates'!$O$86:$Q$86</c:f>
              <c:numCache>
                <c:formatCode>General</c:formatCode>
                <c:ptCount val="3"/>
                <c:pt idx="0">
                  <c:v>5</c:v>
                </c:pt>
                <c:pt idx="1">
                  <c:v>25</c:v>
                </c:pt>
                <c:pt idx="2">
                  <c:v>50</c:v>
                </c:pt>
              </c:numCache>
            </c:numRef>
          </c:xVal>
          <c:yVal>
            <c:numRef>
              <c:f>'Application Rates'!$O$90:$Q$90</c:f>
              <c:numCache>
                <c:formatCode>General</c:formatCode>
                <c:ptCount val="3"/>
                <c:pt idx="0">
                  <c:v>0.82</c:v>
                </c:pt>
                <c:pt idx="1">
                  <c:v>1.45</c:v>
                </c:pt>
                <c:pt idx="2">
                  <c:v>2.2400000000000002</c:v>
                </c:pt>
              </c:numCache>
            </c:numRef>
          </c:yVal>
          <c:smooth val="0"/>
          <c:extLst>
            <c:ext xmlns:c16="http://schemas.microsoft.com/office/drawing/2014/chart" uri="{C3380CC4-5D6E-409C-BE32-E72D297353CC}">
              <c16:uniqueId val="{00000002-B466-4685-8874-46AEDEC82659}"/>
            </c:ext>
          </c:extLst>
        </c:ser>
        <c:ser>
          <c:idx val="3"/>
          <c:order val="3"/>
          <c:spPr>
            <a:ln w="25400" cap="rnd">
              <a:noFill/>
              <a:round/>
            </a:ln>
            <a:effectLst/>
          </c:spPr>
          <c:marker>
            <c:symbol val="circle"/>
            <c:size val="5"/>
            <c:spPr>
              <a:solidFill>
                <a:schemeClr val="accent4"/>
              </a:solidFill>
              <a:ln w="9525">
                <a:solidFill>
                  <a:schemeClr val="accent4"/>
                </a:solidFill>
              </a:ln>
              <a:effectLst/>
            </c:spPr>
          </c:marker>
          <c:trendline>
            <c:spPr>
              <a:ln w="19050" cap="rnd">
                <a:solidFill>
                  <a:schemeClr val="accent4"/>
                </a:solidFill>
                <a:prstDash val="sysDot"/>
              </a:ln>
              <a:effectLst/>
            </c:spPr>
            <c:trendlineType val="linear"/>
            <c:dispRSqr val="1"/>
            <c:dispEq val="1"/>
            <c:trendlineLbl>
              <c:layout>
                <c:manualLayout>
                  <c:x val="0.21694851780024463"/>
                  <c:y val="-8.3486338401248236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Rates'!$O$86:$Q$86</c:f>
              <c:numCache>
                <c:formatCode>General</c:formatCode>
                <c:ptCount val="3"/>
                <c:pt idx="0">
                  <c:v>5</c:v>
                </c:pt>
                <c:pt idx="1">
                  <c:v>25</c:v>
                </c:pt>
                <c:pt idx="2">
                  <c:v>50</c:v>
                </c:pt>
              </c:numCache>
            </c:numRef>
          </c:xVal>
          <c:yVal>
            <c:numRef>
              <c:f>'Application Rates'!$O$91:$Q$91</c:f>
              <c:numCache>
                <c:formatCode>General</c:formatCode>
                <c:ptCount val="3"/>
                <c:pt idx="0">
                  <c:v>0.96</c:v>
                </c:pt>
                <c:pt idx="1">
                  <c:v>1.59</c:v>
                </c:pt>
                <c:pt idx="2">
                  <c:v>2.38</c:v>
                </c:pt>
              </c:numCache>
            </c:numRef>
          </c:yVal>
          <c:smooth val="0"/>
          <c:extLst>
            <c:ext xmlns:c16="http://schemas.microsoft.com/office/drawing/2014/chart" uri="{C3380CC4-5D6E-409C-BE32-E72D297353CC}">
              <c16:uniqueId val="{00000003-B466-4685-8874-46AEDEC82659}"/>
            </c:ext>
          </c:extLst>
        </c:ser>
        <c:ser>
          <c:idx val="4"/>
          <c:order val="4"/>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linear"/>
            <c:dispRSqr val="1"/>
            <c:dispEq val="1"/>
            <c:trendlineLbl>
              <c:layout>
                <c:manualLayout>
                  <c:x val="-1.0461723795211748E-2"/>
                  <c:y val="-2.5735694328531514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Rates'!$O$86:$Q$86</c:f>
              <c:numCache>
                <c:formatCode>General</c:formatCode>
                <c:ptCount val="3"/>
                <c:pt idx="0">
                  <c:v>5</c:v>
                </c:pt>
                <c:pt idx="1">
                  <c:v>25</c:v>
                </c:pt>
                <c:pt idx="2">
                  <c:v>50</c:v>
                </c:pt>
              </c:numCache>
            </c:numRef>
          </c:xVal>
          <c:yVal>
            <c:numRef>
              <c:f>'Application Rates'!$O$92:$Q$92</c:f>
              <c:numCache>
                <c:formatCode>General</c:formatCode>
                <c:ptCount val="3"/>
                <c:pt idx="0">
                  <c:v>1.1000000000000001</c:v>
                </c:pt>
                <c:pt idx="1">
                  <c:v>1.73</c:v>
                </c:pt>
                <c:pt idx="2">
                  <c:v>2.52</c:v>
                </c:pt>
              </c:numCache>
            </c:numRef>
          </c:yVal>
          <c:smooth val="0"/>
          <c:extLst>
            <c:ext xmlns:c16="http://schemas.microsoft.com/office/drawing/2014/chart" uri="{C3380CC4-5D6E-409C-BE32-E72D297353CC}">
              <c16:uniqueId val="{00000004-B466-4685-8874-46AEDEC82659}"/>
            </c:ext>
          </c:extLst>
        </c:ser>
        <c:dLbls>
          <c:showLegendKey val="0"/>
          <c:showVal val="0"/>
          <c:showCatName val="0"/>
          <c:showSerName val="0"/>
          <c:showPercent val="0"/>
          <c:showBubbleSize val="0"/>
        </c:dLbls>
        <c:axId val="1871236159"/>
        <c:axId val="1871240479"/>
      </c:scatterChart>
      <c:valAx>
        <c:axId val="18712361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40479"/>
        <c:crosses val="autoZero"/>
        <c:crossBetween val="midCat"/>
      </c:valAx>
      <c:valAx>
        <c:axId val="187124047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3615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Rates'!$AD$86,'Application Rates'!$AD$96,'Application Rates'!$AD$106,'Application Rates'!$AD$116,'Application Rates'!$AD$126)</c:f>
              <c:numCache>
                <c:formatCode>General</c:formatCode>
                <c:ptCount val="5"/>
                <c:pt idx="0">
                  <c:v>0.38179999999999997</c:v>
                </c:pt>
                <c:pt idx="1">
                  <c:v>0.52180000000000004</c:v>
                </c:pt>
                <c:pt idx="2">
                  <c:v>0.66180000000000005</c:v>
                </c:pt>
                <c:pt idx="3">
                  <c:v>0.80179999999999996</c:v>
                </c:pt>
                <c:pt idx="4">
                  <c:v>0.94179999999999997</c:v>
                </c:pt>
              </c:numCache>
            </c:numRef>
          </c:xVal>
          <c:yVal>
            <c:numRef>
              <c:f>('Application Rates'!$AF$86,'Application Rates'!$AF$96,'Application Rates'!$AF$106,'Application Rates'!$AF$116,'Application Rates'!$AF$126)</c:f>
              <c:numCache>
                <c:formatCode>0.0</c:formatCode>
                <c:ptCount val="5"/>
                <c:pt idx="0">
                  <c:v>4.5</c:v>
                </c:pt>
                <c:pt idx="1">
                  <c:v>5.5</c:v>
                </c:pt>
                <c:pt idx="2">
                  <c:v>6.5</c:v>
                </c:pt>
                <c:pt idx="3">
                  <c:v>7.5</c:v>
                </c:pt>
                <c:pt idx="4">
                  <c:v>8.5</c:v>
                </c:pt>
              </c:numCache>
            </c:numRef>
          </c:yVal>
          <c:smooth val="0"/>
          <c:extLst>
            <c:ext xmlns:c16="http://schemas.microsoft.com/office/drawing/2014/chart" uri="{C3380CC4-5D6E-409C-BE32-E72D297353CC}">
              <c16:uniqueId val="{00000000-728E-4691-9528-E3DCE4E2271E}"/>
            </c:ext>
          </c:extLst>
        </c:ser>
        <c:dLbls>
          <c:showLegendKey val="0"/>
          <c:showVal val="0"/>
          <c:showCatName val="0"/>
          <c:showSerName val="0"/>
          <c:showPercent val="0"/>
          <c:showBubbleSize val="0"/>
        </c:dLbls>
        <c:axId val="1923422031"/>
        <c:axId val="1923394671"/>
      </c:scatterChart>
      <c:valAx>
        <c:axId val="19234220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3394671"/>
        <c:crosses val="autoZero"/>
        <c:crossBetween val="midCat"/>
      </c:valAx>
      <c:valAx>
        <c:axId val="192339467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3422031"/>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Rates'!$AD$86,'Application Rates'!$AD$96,'Application Rates'!$AD$106,'Application Rates'!$AD$116,'Application Rates'!$AD$126)</c:f>
              <c:numCache>
                <c:formatCode>General</c:formatCode>
                <c:ptCount val="5"/>
                <c:pt idx="0">
                  <c:v>0.38179999999999997</c:v>
                </c:pt>
                <c:pt idx="1">
                  <c:v>0.52180000000000004</c:v>
                </c:pt>
                <c:pt idx="2">
                  <c:v>0.66180000000000005</c:v>
                </c:pt>
                <c:pt idx="3">
                  <c:v>0.80179999999999996</c:v>
                </c:pt>
                <c:pt idx="4">
                  <c:v>0.94179999999999997</c:v>
                </c:pt>
              </c:numCache>
            </c:numRef>
          </c:xVal>
          <c:yVal>
            <c:numRef>
              <c:f>('Application Rates'!$AF$86,'Application Rates'!$AF$96,'Application Rates'!$AF$106,'Application Rates'!$AF$116,'Application Rates'!$AF$126)</c:f>
              <c:numCache>
                <c:formatCode>0.0</c:formatCode>
                <c:ptCount val="5"/>
                <c:pt idx="0">
                  <c:v>4.5</c:v>
                </c:pt>
                <c:pt idx="1">
                  <c:v>5.5</c:v>
                </c:pt>
                <c:pt idx="2">
                  <c:v>6.5</c:v>
                </c:pt>
                <c:pt idx="3">
                  <c:v>7.5</c:v>
                </c:pt>
                <c:pt idx="4">
                  <c:v>8.5</c:v>
                </c:pt>
              </c:numCache>
            </c:numRef>
          </c:yVal>
          <c:smooth val="0"/>
          <c:extLst>
            <c:ext xmlns:c16="http://schemas.microsoft.com/office/drawing/2014/chart" uri="{C3380CC4-5D6E-409C-BE32-E72D297353CC}">
              <c16:uniqueId val="{00000000-728E-4691-9528-E3DCE4E2271E}"/>
            </c:ext>
          </c:extLst>
        </c:ser>
        <c:dLbls>
          <c:showLegendKey val="0"/>
          <c:showVal val="0"/>
          <c:showCatName val="0"/>
          <c:showSerName val="0"/>
          <c:showPercent val="0"/>
          <c:showBubbleSize val="0"/>
        </c:dLbls>
        <c:axId val="1923422031"/>
        <c:axId val="1923394671"/>
      </c:scatterChart>
      <c:valAx>
        <c:axId val="19234220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3394671"/>
        <c:crosses val="autoZero"/>
        <c:crossBetween val="midCat"/>
      </c:valAx>
      <c:valAx>
        <c:axId val="192339467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3422031"/>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Cd Maximum Permitted Total Cd</a:t>
            </a:r>
            <a:r>
              <a:rPr lang="en-AU" baseline="0"/>
              <a:t> Concentration</a:t>
            </a:r>
            <a:endParaRPr lang="en-AU"/>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869952803396309"/>
          <c:y val="0.16956447865662475"/>
          <c:w val="0.78611398936626986"/>
          <c:h val="0.54987692398517185"/>
        </c:manualLayout>
      </c:layout>
      <c:lineChart>
        <c:grouping val="standard"/>
        <c:varyColors val="0"/>
        <c:ser>
          <c:idx val="0"/>
          <c:order val="0"/>
          <c:tx>
            <c:v>5%</c:v>
          </c:tx>
          <c:spPr>
            <a:ln w="28575" cap="rnd">
              <a:noFill/>
              <a:round/>
            </a:ln>
            <a:effectLst/>
          </c:spPr>
          <c:marker>
            <c:symbol val="diamond"/>
            <c:size val="8"/>
            <c:spPr>
              <a:no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20248746633095338"/>
                  <c:y val="1.4714765306026945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en-US"/>
                </a:p>
              </c:txPr>
            </c:trendlineLbl>
          </c:trendline>
          <c:cat>
            <c:numRef>
              <c:f>'Application Rates'!$N$88:$N$92</c:f>
              <c:numCache>
                <c:formatCode>General</c:formatCode>
                <c:ptCount val="5"/>
                <c:pt idx="0">
                  <c:v>4.5</c:v>
                </c:pt>
                <c:pt idx="1">
                  <c:v>5.5</c:v>
                </c:pt>
                <c:pt idx="2">
                  <c:v>6.5</c:v>
                </c:pt>
                <c:pt idx="3">
                  <c:v>7.5</c:v>
                </c:pt>
                <c:pt idx="4">
                  <c:v>8.5</c:v>
                </c:pt>
              </c:numCache>
            </c:numRef>
          </c:cat>
          <c:val>
            <c:numRef>
              <c:f>'Application Rates'!$O$88:$O$92</c:f>
              <c:numCache>
                <c:formatCode>General</c:formatCode>
                <c:ptCount val="5"/>
                <c:pt idx="0">
                  <c:v>0.54</c:v>
                </c:pt>
                <c:pt idx="1">
                  <c:v>0.68</c:v>
                </c:pt>
                <c:pt idx="2">
                  <c:v>0.82</c:v>
                </c:pt>
                <c:pt idx="3">
                  <c:v>0.96</c:v>
                </c:pt>
                <c:pt idx="4">
                  <c:v>1.1000000000000001</c:v>
                </c:pt>
              </c:numCache>
            </c:numRef>
          </c:val>
          <c:smooth val="0"/>
          <c:extLst>
            <c:ext xmlns:c16="http://schemas.microsoft.com/office/drawing/2014/chart" uri="{C3380CC4-5D6E-409C-BE32-E72D297353CC}">
              <c16:uniqueId val="{00000000-509A-4525-AAC3-00422773C97F}"/>
            </c:ext>
          </c:extLst>
        </c:ser>
        <c:ser>
          <c:idx val="1"/>
          <c:order val="1"/>
          <c:tx>
            <c:v>25%</c:v>
          </c:tx>
          <c:spPr>
            <a:ln w="28575" cap="rnd">
              <a:noFill/>
              <a:round/>
            </a:ln>
            <a:effectLst/>
          </c:spPr>
          <c:marker>
            <c:symbol val="square"/>
            <c:size val="8"/>
            <c:spPr>
              <a:no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9850145225348861"/>
                  <c:y val="6.753161854858857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2"/>
                      </a:solidFill>
                      <a:latin typeface="+mn-lt"/>
                      <a:ea typeface="+mn-ea"/>
                      <a:cs typeface="+mn-cs"/>
                    </a:defRPr>
                  </a:pPr>
                  <a:endParaRPr lang="en-US"/>
                </a:p>
              </c:txPr>
            </c:trendlineLbl>
          </c:trendline>
          <c:cat>
            <c:numRef>
              <c:f>'Application Rates'!$N$88:$N$92</c:f>
              <c:numCache>
                <c:formatCode>General</c:formatCode>
                <c:ptCount val="5"/>
                <c:pt idx="0">
                  <c:v>4.5</c:v>
                </c:pt>
                <c:pt idx="1">
                  <c:v>5.5</c:v>
                </c:pt>
                <c:pt idx="2">
                  <c:v>6.5</c:v>
                </c:pt>
                <c:pt idx="3">
                  <c:v>7.5</c:v>
                </c:pt>
                <c:pt idx="4">
                  <c:v>8.5</c:v>
                </c:pt>
              </c:numCache>
            </c:numRef>
          </c:cat>
          <c:val>
            <c:numRef>
              <c:f>'Application Rates'!$P$88:$P$92</c:f>
              <c:numCache>
                <c:formatCode>General</c:formatCode>
                <c:ptCount val="5"/>
                <c:pt idx="0">
                  <c:v>1.17</c:v>
                </c:pt>
                <c:pt idx="1">
                  <c:v>1.31</c:v>
                </c:pt>
                <c:pt idx="2">
                  <c:v>1.45</c:v>
                </c:pt>
                <c:pt idx="3">
                  <c:v>1.59</c:v>
                </c:pt>
                <c:pt idx="4">
                  <c:v>1.73</c:v>
                </c:pt>
              </c:numCache>
            </c:numRef>
          </c:val>
          <c:smooth val="0"/>
          <c:extLst>
            <c:ext xmlns:c16="http://schemas.microsoft.com/office/drawing/2014/chart" uri="{C3380CC4-5D6E-409C-BE32-E72D297353CC}">
              <c16:uniqueId val="{00000001-509A-4525-AAC3-00422773C97F}"/>
            </c:ext>
          </c:extLst>
        </c:ser>
        <c:ser>
          <c:idx val="2"/>
          <c:order val="2"/>
          <c:tx>
            <c:v>50%</c:v>
          </c:tx>
          <c:spPr>
            <a:ln w="28575" cap="rnd">
              <a:noFill/>
              <a:round/>
            </a:ln>
            <a:effectLst/>
          </c:spPr>
          <c:marker>
            <c:symbol val="circle"/>
            <c:size val="8"/>
            <c:spPr>
              <a:noFill/>
              <a:ln w="9525">
                <a:solidFill>
                  <a:schemeClr val="accent3"/>
                </a:solidFill>
              </a:ln>
              <a:effectLst/>
            </c:spPr>
          </c:marker>
          <c:trendline>
            <c:spPr>
              <a:ln w="19050" cap="rnd">
                <a:solidFill>
                  <a:schemeClr val="accent3"/>
                </a:solidFill>
                <a:prstDash val="sysDot"/>
              </a:ln>
              <a:effectLst/>
            </c:spPr>
            <c:trendlineType val="linear"/>
            <c:dispRSqr val="1"/>
            <c:dispEq val="1"/>
            <c:trendlineLbl>
              <c:layout>
                <c:manualLayout>
                  <c:x val="0.20400467127371547"/>
                  <c:y val="6.8755539140620558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6">
                          <a:lumMod val="75000"/>
                        </a:schemeClr>
                      </a:solidFill>
                      <a:latin typeface="+mn-lt"/>
                      <a:ea typeface="+mn-ea"/>
                      <a:cs typeface="+mn-cs"/>
                    </a:defRPr>
                  </a:pPr>
                  <a:endParaRPr lang="en-US"/>
                </a:p>
              </c:txPr>
            </c:trendlineLbl>
          </c:trendline>
          <c:cat>
            <c:numRef>
              <c:f>'Application Rates'!$N$88:$N$92</c:f>
              <c:numCache>
                <c:formatCode>General</c:formatCode>
                <c:ptCount val="5"/>
                <c:pt idx="0">
                  <c:v>4.5</c:v>
                </c:pt>
                <c:pt idx="1">
                  <c:v>5.5</c:v>
                </c:pt>
                <c:pt idx="2">
                  <c:v>6.5</c:v>
                </c:pt>
                <c:pt idx="3">
                  <c:v>7.5</c:v>
                </c:pt>
                <c:pt idx="4">
                  <c:v>8.5</c:v>
                </c:pt>
              </c:numCache>
            </c:numRef>
          </c:cat>
          <c:val>
            <c:numRef>
              <c:f>'Application Rates'!$Q$88:$Q$92</c:f>
              <c:numCache>
                <c:formatCode>General</c:formatCode>
                <c:ptCount val="5"/>
                <c:pt idx="0">
                  <c:v>1.96</c:v>
                </c:pt>
                <c:pt idx="1">
                  <c:v>2.1</c:v>
                </c:pt>
                <c:pt idx="2">
                  <c:v>2.2400000000000002</c:v>
                </c:pt>
                <c:pt idx="3">
                  <c:v>2.38</c:v>
                </c:pt>
                <c:pt idx="4">
                  <c:v>2.52</c:v>
                </c:pt>
              </c:numCache>
            </c:numRef>
          </c:val>
          <c:smooth val="0"/>
          <c:extLst>
            <c:ext xmlns:c16="http://schemas.microsoft.com/office/drawing/2014/chart" uri="{C3380CC4-5D6E-409C-BE32-E72D297353CC}">
              <c16:uniqueId val="{00000002-509A-4525-AAC3-00422773C97F}"/>
            </c:ext>
          </c:extLst>
        </c:ser>
        <c:dLbls>
          <c:showLegendKey val="0"/>
          <c:showVal val="0"/>
          <c:showCatName val="0"/>
          <c:showSerName val="0"/>
          <c:showPercent val="0"/>
          <c:showBubbleSize val="0"/>
        </c:dLbls>
        <c:marker val="1"/>
        <c:smooth val="0"/>
        <c:axId val="1871223679"/>
        <c:axId val="1871234719"/>
      </c:lineChart>
      <c:catAx>
        <c:axId val="187122367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pH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34719"/>
        <c:crosses val="autoZero"/>
        <c:auto val="1"/>
        <c:lblAlgn val="ctr"/>
        <c:lblOffset val="100"/>
        <c:noMultiLvlLbl val="0"/>
      </c:catAx>
      <c:valAx>
        <c:axId val="187123471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mg Cd/kg soil</a:t>
                </a:r>
              </a:p>
              <a:p>
                <a:pPr>
                  <a:defRPr/>
                </a:pPr>
                <a:endParaRPr lang="en-AU"/>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23679"/>
        <c:crosses val="autoZero"/>
        <c:crossBetween val="between"/>
      </c:valAx>
      <c:spPr>
        <a:noFill/>
        <a:ln>
          <a:noFill/>
        </a:ln>
        <a:effectLst/>
      </c:spPr>
    </c:plotArea>
    <c:legend>
      <c:legendPos val="b"/>
      <c:legendEntry>
        <c:idx val="3"/>
        <c:delete val="1"/>
      </c:legendEntry>
      <c:legendEntry>
        <c:idx val="4"/>
        <c:delete val="1"/>
      </c:legendEntry>
      <c:legendEntry>
        <c:idx val="5"/>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Cu Title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68940007353528E-2"/>
          <c:y val="0.17092165898617512"/>
          <c:w val="0.77729144596418875"/>
          <c:h val="0.65048710651745034"/>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0.26079165031057333"/>
                  <c:y val="8.0335038497127989E-2"/>
                </c:manualLayout>
              </c:layout>
              <c:numFmt formatCode="#,##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Rates'!$P$74:$V$74</c:f>
              <c:numCache>
                <c:formatCode>General</c:formatCode>
                <c:ptCount val="7"/>
                <c:pt idx="0">
                  <c:v>14.8</c:v>
                </c:pt>
                <c:pt idx="1">
                  <c:v>21.2</c:v>
                </c:pt>
                <c:pt idx="2">
                  <c:v>34.4</c:v>
                </c:pt>
                <c:pt idx="3">
                  <c:v>56</c:v>
                </c:pt>
                <c:pt idx="4">
                  <c:v>74.5</c:v>
                </c:pt>
                <c:pt idx="5">
                  <c:v>91.1</c:v>
                </c:pt>
                <c:pt idx="6">
                  <c:v>121.1</c:v>
                </c:pt>
              </c:numCache>
            </c:numRef>
          </c:yVal>
          <c:smooth val="0"/>
          <c:extLst>
            <c:ext xmlns:c16="http://schemas.microsoft.com/office/drawing/2014/chart" uri="{C3380CC4-5D6E-409C-BE32-E72D297353CC}">
              <c16:uniqueId val="{00000001-A108-4C32-A44B-BE4FA6C8E8CF}"/>
            </c:ext>
          </c:extLst>
        </c:ser>
        <c:ser>
          <c:idx val="1"/>
          <c:order val="1"/>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wer"/>
            <c:dispRSqr val="1"/>
            <c:dispEq val="1"/>
            <c:trendlineLbl>
              <c:layout>
                <c:manualLayout>
                  <c:x val="0.23464511510841204"/>
                  <c:y val="3.6833458456273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Rates'!$P$75:$V$75</c:f>
              <c:numCache>
                <c:formatCode>General</c:formatCode>
                <c:ptCount val="7"/>
                <c:pt idx="0">
                  <c:v>20.2</c:v>
                </c:pt>
                <c:pt idx="1">
                  <c:v>28.9</c:v>
                </c:pt>
                <c:pt idx="2">
                  <c:v>47</c:v>
                </c:pt>
                <c:pt idx="3">
                  <c:v>76.5</c:v>
                </c:pt>
                <c:pt idx="4">
                  <c:v>101.7</c:v>
                </c:pt>
                <c:pt idx="5">
                  <c:v>124.5</c:v>
                </c:pt>
                <c:pt idx="6">
                  <c:v>165.5</c:v>
                </c:pt>
              </c:numCache>
            </c:numRef>
          </c:yVal>
          <c:smooth val="0"/>
          <c:extLst>
            <c:ext xmlns:c16="http://schemas.microsoft.com/office/drawing/2014/chart" uri="{C3380CC4-5D6E-409C-BE32-E72D297353CC}">
              <c16:uniqueId val="{00000003-A108-4C32-A44B-BE4FA6C8E8CF}"/>
            </c:ext>
          </c:extLst>
        </c:ser>
        <c:ser>
          <c:idx val="2"/>
          <c:order val="2"/>
          <c:spPr>
            <a:ln w="25400" cap="rnd">
              <a:no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power"/>
            <c:dispRSqr val="1"/>
            <c:dispEq val="1"/>
            <c:trendlineLbl>
              <c:layout>
                <c:manualLayout>
                  <c:x val="0.23427501239799367"/>
                  <c:y val="6.2280924561849121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Rates'!$P$76:$V$76</c:f>
              <c:numCache>
                <c:formatCode>General</c:formatCode>
                <c:ptCount val="7"/>
                <c:pt idx="0">
                  <c:v>27.6</c:v>
                </c:pt>
                <c:pt idx="1">
                  <c:v>39.5</c:v>
                </c:pt>
                <c:pt idx="2">
                  <c:v>64.3</c:v>
                </c:pt>
                <c:pt idx="3">
                  <c:v>104.5</c:v>
                </c:pt>
                <c:pt idx="4">
                  <c:v>139</c:v>
                </c:pt>
                <c:pt idx="5">
                  <c:v>170.1</c:v>
                </c:pt>
                <c:pt idx="6">
                  <c:v>226</c:v>
                </c:pt>
              </c:numCache>
            </c:numRef>
          </c:yVal>
          <c:smooth val="0"/>
          <c:extLst>
            <c:ext xmlns:c16="http://schemas.microsoft.com/office/drawing/2014/chart" uri="{C3380CC4-5D6E-409C-BE32-E72D297353CC}">
              <c16:uniqueId val="{00000005-A108-4C32-A44B-BE4FA6C8E8CF}"/>
            </c:ext>
          </c:extLst>
        </c:ser>
        <c:ser>
          <c:idx val="3"/>
          <c:order val="3"/>
          <c:spPr>
            <a:ln w="25400" cap="rnd">
              <a:noFill/>
              <a:round/>
            </a:ln>
            <a:effectLst/>
          </c:spPr>
          <c:marker>
            <c:symbol val="circle"/>
            <c:size val="5"/>
            <c:spPr>
              <a:solidFill>
                <a:schemeClr val="accent4"/>
              </a:solidFill>
              <a:ln w="9525">
                <a:solidFill>
                  <a:schemeClr val="accent4"/>
                </a:solidFill>
              </a:ln>
              <a:effectLst/>
            </c:spPr>
          </c:marker>
          <c:trendline>
            <c:spPr>
              <a:ln w="19050" cap="rnd">
                <a:solidFill>
                  <a:schemeClr val="accent4"/>
                </a:solidFill>
                <a:prstDash val="sysDot"/>
              </a:ln>
              <a:effectLst/>
            </c:spPr>
            <c:trendlineType val="power"/>
            <c:dispRSqr val="1"/>
            <c:dispEq val="1"/>
            <c:trendlineLbl>
              <c:layout>
                <c:manualLayout>
                  <c:x val="0.22225801833421849"/>
                  <c:y val="-2.448434799308623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Rates'!$P$77:$V$77</c:f>
              <c:numCache>
                <c:formatCode>General</c:formatCode>
                <c:ptCount val="7"/>
                <c:pt idx="0">
                  <c:v>37.700000000000003</c:v>
                </c:pt>
                <c:pt idx="1">
                  <c:v>54</c:v>
                </c:pt>
                <c:pt idx="2">
                  <c:v>87.8</c:v>
                </c:pt>
                <c:pt idx="3">
                  <c:v>142.80000000000001</c:v>
                </c:pt>
                <c:pt idx="4">
                  <c:v>189.8</c:v>
                </c:pt>
                <c:pt idx="5">
                  <c:v>232.3</c:v>
                </c:pt>
                <c:pt idx="6">
                  <c:v>308.8</c:v>
                </c:pt>
              </c:numCache>
            </c:numRef>
          </c:yVal>
          <c:smooth val="0"/>
          <c:extLst>
            <c:ext xmlns:c16="http://schemas.microsoft.com/office/drawing/2014/chart" uri="{C3380CC4-5D6E-409C-BE32-E72D297353CC}">
              <c16:uniqueId val="{00000007-A108-4C32-A44B-BE4FA6C8E8CF}"/>
            </c:ext>
          </c:extLst>
        </c:ser>
        <c:ser>
          <c:idx val="4"/>
          <c:order val="4"/>
          <c:spPr>
            <a:ln w="25400" cap="rnd">
              <a:no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power"/>
            <c:dispRSqr val="1"/>
            <c:dispEq val="1"/>
            <c:trendlineLbl>
              <c:layout>
                <c:manualLayout>
                  <c:x val="0.21170083358348535"/>
                  <c:y val="-6.531417497424794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Rates'!$P$78:$V$78</c:f>
              <c:numCache>
                <c:formatCode>General</c:formatCode>
                <c:ptCount val="7"/>
                <c:pt idx="0">
                  <c:v>51.5</c:v>
                </c:pt>
                <c:pt idx="1">
                  <c:v>73.7</c:v>
                </c:pt>
                <c:pt idx="2">
                  <c:v>119.9</c:v>
                </c:pt>
                <c:pt idx="3">
                  <c:v>195.1</c:v>
                </c:pt>
                <c:pt idx="4">
                  <c:v>259.3</c:v>
                </c:pt>
                <c:pt idx="5">
                  <c:v>317.39999999999998</c:v>
                </c:pt>
                <c:pt idx="6">
                  <c:v>421.9</c:v>
                </c:pt>
              </c:numCache>
            </c:numRef>
          </c:yVal>
          <c:smooth val="0"/>
          <c:extLst>
            <c:ext xmlns:c16="http://schemas.microsoft.com/office/drawing/2014/chart" uri="{C3380CC4-5D6E-409C-BE32-E72D297353CC}">
              <c16:uniqueId val="{00000009-A108-4C32-A44B-BE4FA6C8E8CF}"/>
            </c:ext>
          </c:extLst>
        </c:ser>
        <c:ser>
          <c:idx val="5"/>
          <c:order val="5"/>
          <c:spPr>
            <a:ln w="25400" cap="rnd">
              <a:no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power"/>
            <c:dispRSqr val="1"/>
            <c:dispEq val="1"/>
            <c:trendlineLbl>
              <c:layout>
                <c:manualLayout>
                  <c:x val="0.20248666920516559"/>
                  <c:y val="-0.12142940874989096"/>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Rates'!$P$79:$V$79</c:f>
              <c:numCache>
                <c:formatCode>General</c:formatCode>
                <c:ptCount val="7"/>
                <c:pt idx="0">
                  <c:v>70.400000000000006</c:v>
                </c:pt>
                <c:pt idx="1">
                  <c:v>100.7</c:v>
                </c:pt>
                <c:pt idx="2">
                  <c:v>163.80000000000001</c:v>
                </c:pt>
                <c:pt idx="3">
                  <c:v>226.5</c:v>
                </c:pt>
                <c:pt idx="4">
                  <c:v>354.3</c:v>
                </c:pt>
                <c:pt idx="5">
                  <c:v>433.6</c:v>
                </c:pt>
                <c:pt idx="6">
                  <c:v>576.4</c:v>
                </c:pt>
              </c:numCache>
            </c:numRef>
          </c:yVal>
          <c:smooth val="0"/>
          <c:extLst>
            <c:ext xmlns:c16="http://schemas.microsoft.com/office/drawing/2014/chart" uri="{C3380CC4-5D6E-409C-BE32-E72D297353CC}">
              <c16:uniqueId val="{0000000A-A108-4C32-A44B-BE4FA6C8E8CF}"/>
            </c:ext>
          </c:extLst>
        </c:ser>
        <c:ser>
          <c:idx val="6"/>
          <c:order val="6"/>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power"/>
            <c:dispRSqr val="0"/>
            <c:dispEq val="0"/>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Rates'!$P$80:$V$80</c:f>
              <c:numCache>
                <c:formatCode>General</c:formatCode>
                <c:ptCount val="7"/>
                <c:pt idx="0">
                  <c:v>96.1</c:v>
                </c:pt>
                <c:pt idx="1">
                  <c:v>137.6</c:v>
                </c:pt>
                <c:pt idx="2">
                  <c:v>223.8</c:v>
                </c:pt>
                <c:pt idx="3">
                  <c:v>364.1</c:v>
                </c:pt>
                <c:pt idx="4">
                  <c:v>484</c:v>
                </c:pt>
                <c:pt idx="5">
                  <c:v>592.4</c:v>
                </c:pt>
                <c:pt idx="6">
                  <c:v>787.4</c:v>
                </c:pt>
              </c:numCache>
            </c:numRef>
          </c:yVal>
          <c:smooth val="0"/>
          <c:extLst>
            <c:ext xmlns:c16="http://schemas.microsoft.com/office/drawing/2014/chart" uri="{C3380CC4-5D6E-409C-BE32-E72D297353CC}">
              <c16:uniqueId val="{0000000B-A108-4C32-A44B-BE4FA6C8E8CF}"/>
            </c:ext>
          </c:extLst>
        </c:ser>
        <c:ser>
          <c:idx val="7"/>
          <c:order val="7"/>
          <c:spPr>
            <a:ln w="25400" cap="rnd">
              <a:noFill/>
              <a:round/>
            </a:ln>
            <a:effectLst/>
          </c:spPr>
          <c:marker>
            <c:symbol val="circle"/>
            <c:size val="5"/>
            <c:spPr>
              <a:solidFill>
                <a:schemeClr val="accent2">
                  <a:lumMod val="60000"/>
                </a:schemeClr>
              </a:solidFill>
              <a:ln w="9525">
                <a:solidFill>
                  <a:schemeClr val="accent2">
                    <a:lumMod val="60000"/>
                  </a:schemeClr>
                </a:solidFill>
              </a:ln>
              <a:effectLst/>
            </c:spPr>
          </c:marker>
          <c:trendline>
            <c:spPr>
              <a:ln w="19050" cap="rnd">
                <a:solidFill>
                  <a:schemeClr val="accent2">
                    <a:lumMod val="60000"/>
                  </a:schemeClr>
                </a:solidFill>
                <a:prstDash val="sysDot"/>
              </a:ln>
              <a:effectLst/>
            </c:spPr>
            <c:trendlineType val="power"/>
            <c:dispRSqr val="1"/>
            <c:dispEq val="1"/>
            <c:trendlineLbl>
              <c:layout>
                <c:manualLayout>
                  <c:x val="0.17599408871545016"/>
                  <c:y val="-1.6607713392810378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Rates'!$P$81:$V$81</c:f>
              <c:numCache>
                <c:formatCode>General</c:formatCode>
                <c:ptCount val="7"/>
                <c:pt idx="0">
                  <c:v>131.30000000000001</c:v>
                </c:pt>
                <c:pt idx="1">
                  <c:v>188</c:v>
                </c:pt>
                <c:pt idx="2">
                  <c:v>305.8</c:v>
                </c:pt>
                <c:pt idx="3">
                  <c:v>497.5</c:v>
                </c:pt>
                <c:pt idx="4">
                  <c:v>661.3</c:v>
                </c:pt>
                <c:pt idx="5">
                  <c:v>809.3</c:v>
                </c:pt>
                <c:pt idx="6">
                  <c:v>1075.7</c:v>
                </c:pt>
              </c:numCache>
            </c:numRef>
          </c:yVal>
          <c:smooth val="0"/>
          <c:extLst>
            <c:ext xmlns:c16="http://schemas.microsoft.com/office/drawing/2014/chart" uri="{C3380CC4-5D6E-409C-BE32-E72D297353CC}">
              <c16:uniqueId val="{0000000C-A108-4C32-A44B-BE4FA6C8E8CF}"/>
            </c:ext>
          </c:extLst>
        </c:ser>
        <c:ser>
          <c:idx val="8"/>
          <c:order val="8"/>
          <c:spPr>
            <a:ln w="25400" cap="rnd">
              <a:noFill/>
              <a:round/>
            </a:ln>
            <a:effectLst/>
          </c:spPr>
          <c:marker>
            <c:symbol val="circle"/>
            <c:size val="5"/>
            <c:spPr>
              <a:solidFill>
                <a:schemeClr val="accent3">
                  <a:lumMod val="60000"/>
                </a:schemeClr>
              </a:solidFill>
              <a:ln w="9525">
                <a:solidFill>
                  <a:schemeClr val="accent3">
                    <a:lumMod val="60000"/>
                  </a:schemeClr>
                </a:solidFill>
              </a:ln>
              <a:effectLst/>
            </c:spPr>
          </c:marker>
          <c:trendline>
            <c:spPr>
              <a:ln w="19050" cap="rnd">
                <a:solidFill>
                  <a:schemeClr val="accent3">
                    <a:lumMod val="60000"/>
                  </a:schemeClr>
                </a:solidFill>
                <a:prstDash val="sysDot"/>
              </a:ln>
              <a:effectLst/>
            </c:spPr>
            <c:trendlineType val="power"/>
            <c:dispRSqr val="1"/>
            <c:dispEq val="1"/>
            <c:trendlineLbl>
              <c:layout>
                <c:manualLayout>
                  <c:x val="0.14784159604682845"/>
                  <c:y val="-5.9318749236168099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'Application Rates'!$P$72:$V$72</c:f>
              <c:numCache>
                <c:formatCode>@</c:formatCode>
                <c:ptCount val="7"/>
                <c:pt idx="0">
                  <c:v>3</c:v>
                </c:pt>
                <c:pt idx="1">
                  <c:v>5</c:v>
                </c:pt>
                <c:pt idx="2">
                  <c:v>10</c:v>
                </c:pt>
                <c:pt idx="3">
                  <c:v>20</c:v>
                </c:pt>
                <c:pt idx="4">
                  <c:v>30</c:v>
                </c:pt>
                <c:pt idx="5">
                  <c:v>40</c:v>
                </c:pt>
                <c:pt idx="6">
                  <c:v>60</c:v>
                </c:pt>
              </c:numCache>
            </c:numRef>
          </c:xVal>
          <c:yVal>
            <c:numRef>
              <c:f>'Application Rates'!$P$82:$V$82</c:f>
              <c:numCache>
                <c:formatCode>General</c:formatCode>
                <c:ptCount val="7"/>
                <c:pt idx="0">
                  <c:v>179.4</c:v>
                </c:pt>
                <c:pt idx="1">
                  <c:v>256.8</c:v>
                </c:pt>
                <c:pt idx="2">
                  <c:v>417.8</c:v>
                </c:pt>
                <c:pt idx="3">
                  <c:v>679.6</c:v>
                </c:pt>
                <c:pt idx="4">
                  <c:v>903.4</c:v>
                </c:pt>
                <c:pt idx="5">
                  <c:v>1105.5999999999999</c:v>
                </c:pt>
                <c:pt idx="6">
                  <c:v>1469.6</c:v>
                </c:pt>
              </c:numCache>
            </c:numRef>
          </c:yVal>
          <c:smooth val="0"/>
          <c:extLst>
            <c:ext xmlns:c16="http://schemas.microsoft.com/office/drawing/2014/chart" uri="{C3380CC4-5D6E-409C-BE32-E72D297353CC}">
              <c16:uniqueId val="{0000000D-A108-4C32-A44B-BE4FA6C8E8CF}"/>
            </c:ext>
          </c:extLst>
        </c:ser>
        <c:dLbls>
          <c:showLegendKey val="0"/>
          <c:showVal val="0"/>
          <c:showCatName val="0"/>
          <c:showSerName val="0"/>
          <c:showPercent val="0"/>
          <c:showBubbleSize val="0"/>
        </c:dLbls>
        <c:axId val="1871236159"/>
        <c:axId val="1871240479"/>
      </c:scatterChart>
      <c:valAx>
        <c:axId val="1871236159"/>
        <c:scaling>
          <c:orientation val="minMax"/>
        </c:scaling>
        <c:delete val="0"/>
        <c:axPos val="b"/>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40479"/>
        <c:crosses val="autoZero"/>
        <c:crossBetween val="midCat"/>
      </c:valAx>
      <c:valAx>
        <c:axId val="187124047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123615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exp"/>
            <c:dispRSqr val="0"/>
            <c:dispEq val="0"/>
          </c:trendline>
          <c:xVal>
            <c:numRef>
              <c:f>'Max Permitted Zn (Table 15)'!$Y$74:$Y$81</c:f>
              <c:numCache>
                <c:formatCode>General</c:formatCode>
                <c:ptCount val="8"/>
                <c:pt idx="0">
                  <c:v>8</c:v>
                </c:pt>
                <c:pt idx="1">
                  <c:v>7.5</c:v>
                </c:pt>
                <c:pt idx="2">
                  <c:v>7</c:v>
                </c:pt>
                <c:pt idx="3">
                  <c:v>6.5</c:v>
                </c:pt>
                <c:pt idx="4">
                  <c:v>6</c:v>
                </c:pt>
                <c:pt idx="5">
                  <c:v>5.5</c:v>
                </c:pt>
                <c:pt idx="6">
                  <c:v>5</c:v>
                </c:pt>
                <c:pt idx="7">
                  <c:v>4.5</c:v>
                </c:pt>
              </c:numCache>
            </c:numRef>
          </c:xVal>
          <c:yVal>
            <c:numRef>
              <c:f>'Max Permitted Zn (Table 15)'!$Z$74:$Z$81</c:f>
              <c:numCache>
                <c:formatCode>General</c:formatCode>
                <c:ptCount val="8"/>
                <c:pt idx="0">
                  <c:v>82.963999999999999</c:v>
                </c:pt>
                <c:pt idx="1">
                  <c:v>60.725999999999999</c:v>
                </c:pt>
                <c:pt idx="3">
                  <c:v>23.81</c:v>
                </c:pt>
                <c:pt idx="4">
                  <c:v>17.442</c:v>
                </c:pt>
                <c:pt idx="5">
                  <c:v>12.765000000000001</c:v>
                </c:pt>
                <c:pt idx="6">
                  <c:v>9.3355999999999995</c:v>
                </c:pt>
                <c:pt idx="7">
                  <c:v>6.8472799999999996</c:v>
                </c:pt>
              </c:numCache>
            </c:numRef>
          </c:yVal>
          <c:smooth val="0"/>
          <c:extLst>
            <c:ext xmlns:c16="http://schemas.microsoft.com/office/drawing/2014/chart" uri="{C3380CC4-5D6E-409C-BE32-E72D297353CC}">
              <c16:uniqueId val="{00000000-D565-49E7-9E2A-589BCA9444AF}"/>
            </c:ext>
          </c:extLst>
        </c:ser>
        <c:dLbls>
          <c:showLegendKey val="0"/>
          <c:showVal val="0"/>
          <c:showCatName val="0"/>
          <c:showSerName val="0"/>
          <c:showPercent val="0"/>
          <c:showBubbleSize val="0"/>
        </c:dLbls>
        <c:axId val="1564059248"/>
        <c:axId val="1564057328"/>
      </c:scatterChart>
      <c:valAx>
        <c:axId val="1564059248"/>
        <c:scaling>
          <c:orientation val="minMax"/>
          <c:min val="4"/>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4057328"/>
        <c:crosses val="autoZero"/>
        <c:crossBetween val="midCat"/>
      </c:valAx>
      <c:valAx>
        <c:axId val="15640573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405924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Cu</c:v>
          </c:tx>
          <c:spPr>
            <a:ln w="19050" cap="rnd">
              <a:solidFill>
                <a:schemeClr val="accent1"/>
              </a:solidFill>
              <a:round/>
            </a:ln>
            <a:effectLst/>
          </c:spPr>
          <c:marker>
            <c:symbol val="circle"/>
            <c:size val="5"/>
            <c:spPr>
              <a:noFill/>
              <a:ln w="9525">
                <a:solidFill>
                  <a:schemeClr val="accent1"/>
                </a:solidFill>
              </a:ln>
              <a:effectLst/>
            </c:spPr>
          </c:marker>
          <c:xVal>
            <c:numRef>
              <c:f>'Cu and Zn Ambient (Table 17)'!$D$9:$D$16</c:f>
              <c:numCache>
                <c:formatCode>General</c:formatCode>
                <c:ptCount val="8"/>
                <c:pt idx="0">
                  <c:v>0.1</c:v>
                </c:pt>
                <c:pt idx="1">
                  <c:v>0.5</c:v>
                </c:pt>
                <c:pt idx="2">
                  <c:v>1</c:v>
                </c:pt>
                <c:pt idx="3">
                  <c:v>5</c:v>
                </c:pt>
                <c:pt idx="4">
                  <c:v>10</c:v>
                </c:pt>
                <c:pt idx="5">
                  <c:v>15</c:v>
                </c:pt>
                <c:pt idx="6">
                  <c:v>20</c:v>
                </c:pt>
                <c:pt idx="7">
                  <c:v>25</c:v>
                </c:pt>
              </c:numCache>
            </c:numRef>
          </c:xVal>
          <c:yVal>
            <c:numRef>
              <c:f>'Cu and Zn Ambient (Table 17)'!$E$9:$E$16</c:f>
              <c:numCache>
                <c:formatCode>General</c:formatCode>
                <c:ptCount val="8"/>
                <c:pt idx="0">
                  <c:v>4</c:v>
                </c:pt>
                <c:pt idx="1">
                  <c:v>10</c:v>
                </c:pt>
                <c:pt idx="2">
                  <c:v>15</c:v>
                </c:pt>
                <c:pt idx="3">
                  <c:v>45</c:v>
                </c:pt>
                <c:pt idx="4">
                  <c:v>70</c:v>
                </c:pt>
                <c:pt idx="5">
                  <c:v>90</c:v>
                </c:pt>
                <c:pt idx="6">
                  <c:v>105</c:v>
                </c:pt>
                <c:pt idx="7">
                  <c:v>120</c:v>
                </c:pt>
              </c:numCache>
            </c:numRef>
          </c:yVal>
          <c:smooth val="0"/>
          <c:extLst>
            <c:ext xmlns:c16="http://schemas.microsoft.com/office/drawing/2014/chart" uri="{C3380CC4-5D6E-409C-BE32-E72D297353CC}">
              <c16:uniqueId val="{00000000-875B-499E-8C2B-F7518807E0D4}"/>
            </c:ext>
          </c:extLst>
        </c:ser>
        <c:ser>
          <c:idx val="1"/>
          <c:order val="1"/>
          <c:tx>
            <c:v>Zn</c:v>
          </c:tx>
          <c:spPr>
            <a:ln w="19050" cap="rnd">
              <a:noFill/>
              <a:round/>
            </a:ln>
            <a:effectLst/>
          </c:spPr>
          <c:marker>
            <c:symbol val="circle"/>
            <c:size val="8"/>
            <c:spPr>
              <a:noFill/>
              <a:ln w="9525">
                <a:solidFill>
                  <a:schemeClr val="accent2"/>
                </a:solidFill>
              </a:ln>
              <a:effectLst/>
            </c:spPr>
          </c:marker>
          <c:trendline>
            <c:spPr>
              <a:ln w="19050" cap="rnd">
                <a:solidFill>
                  <a:schemeClr val="accent2"/>
                </a:solidFill>
                <a:prstDash val="sysDot"/>
              </a:ln>
              <a:effectLst/>
            </c:spPr>
            <c:trendlineType val="poly"/>
            <c:order val="2"/>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'Cu and Zn Ambient (Table 17)'!$D$9:$D$16</c:f>
              <c:numCache>
                <c:formatCode>General</c:formatCode>
                <c:ptCount val="8"/>
                <c:pt idx="0">
                  <c:v>0.1</c:v>
                </c:pt>
                <c:pt idx="1">
                  <c:v>0.5</c:v>
                </c:pt>
                <c:pt idx="2">
                  <c:v>1</c:v>
                </c:pt>
                <c:pt idx="3">
                  <c:v>5</c:v>
                </c:pt>
                <c:pt idx="4">
                  <c:v>10</c:v>
                </c:pt>
                <c:pt idx="5">
                  <c:v>15</c:v>
                </c:pt>
                <c:pt idx="6">
                  <c:v>20</c:v>
                </c:pt>
                <c:pt idx="7">
                  <c:v>25</c:v>
                </c:pt>
              </c:numCache>
            </c:numRef>
          </c:xVal>
          <c:yVal>
            <c:numRef>
              <c:f>'Cu and Zn Ambient (Table 17)'!$F$9:$F$16</c:f>
              <c:numCache>
                <c:formatCode>General</c:formatCode>
                <c:ptCount val="8"/>
                <c:pt idx="0">
                  <c:v>4</c:v>
                </c:pt>
                <c:pt idx="1">
                  <c:v>25</c:v>
                </c:pt>
                <c:pt idx="2">
                  <c:v>35</c:v>
                </c:pt>
                <c:pt idx="3">
                  <c:v>85</c:v>
                </c:pt>
                <c:pt idx="4">
                  <c:v>130</c:v>
                </c:pt>
                <c:pt idx="5">
                  <c:v>165</c:v>
                </c:pt>
                <c:pt idx="6">
                  <c:v>195</c:v>
                </c:pt>
                <c:pt idx="7">
                  <c:v>225</c:v>
                </c:pt>
              </c:numCache>
            </c:numRef>
          </c:yVal>
          <c:smooth val="0"/>
          <c:extLst>
            <c:ext xmlns:c16="http://schemas.microsoft.com/office/drawing/2014/chart" uri="{C3380CC4-5D6E-409C-BE32-E72D297353CC}">
              <c16:uniqueId val="{00000003-875B-499E-8C2B-F7518807E0D4}"/>
            </c:ext>
          </c:extLst>
        </c:ser>
        <c:dLbls>
          <c:showLegendKey val="0"/>
          <c:showVal val="0"/>
          <c:showCatName val="0"/>
          <c:showSerName val="0"/>
          <c:showPercent val="0"/>
          <c:showBubbleSize val="0"/>
        </c:dLbls>
        <c:axId val="707741615"/>
        <c:axId val="707732495"/>
      </c:scatterChart>
      <c:valAx>
        <c:axId val="70774161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7732495"/>
        <c:crosses val="autoZero"/>
        <c:crossBetween val="midCat"/>
      </c:valAx>
      <c:valAx>
        <c:axId val="707732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7741615"/>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chart" Target="../charts/chart1.xml"/><Relationship Id="rId7" Type="http://schemas.openxmlformats.org/officeDocument/2006/relationships/chart" Target="../charts/chart5.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 Id="rId9"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9525</xdr:rowOff>
    </xdr:from>
    <xdr:to>
      <xdr:col>1</xdr:col>
      <xdr:colOff>5715</xdr:colOff>
      <xdr:row>2</xdr:row>
      <xdr:rowOff>15240</xdr:rowOff>
    </xdr:to>
    <xdr:sp macro="" textlink="">
      <xdr:nvSpPr>
        <xdr:cNvPr id="2" name="Freeform 395">
          <a:extLst>
            <a:ext uri="{FF2B5EF4-FFF2-40B4-BE49-F238E27FC236}">
              <a16:creationId xmlns:a16="http://schemas.microsoft.com/office/drawing/2014/main" id="{CFCE9E70-3A34-4C15-8AF3-D115633A7E0C}"/>
            </a:ext>
          </a:extLst>
        </xdr:cNvPr>
        <xdr:cNvSpPr/>
      </xdr:nvSpPr>
      <xdr:spPr>
        <a:xfrm>
          <a:off x="657225" y="368300"/>
          <a:ext cx="8890" cy="5715"/>
        </a:xfrm>
        <a:custGeom>
          <a:avLst/>
          <a:gdLst/>
          <a:ahLst/>
          <a:cxnLst/>
          <a:rect l="l" t="t" r="r" b="b"/>
          <a:pathLst>
            <a:path w="6109" h="6096">
              <a:moveTo>
                <a:pt x="0" y="6096"/>
              </a:moveTo>
              <a:lnTo>
                <a:pt x="6109" y="6096"/>
              </a:lnTo>
              <a:lnTo>
                <a:pt x="6109" y="0"/>
              </a:lnTo>
              <a:lnTo>
                <a:pt x="0" y="0"/>
              </a:lnTo>
              <a:lnTo>
                <a:pt x="0" y="609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0</xdr:colOff>
      <xdr:row>2</xdr:row>
      <xdr:rowOff>9525</xdr:rowOff>
    </xdr:from>
    <xdr:to>
      <xdr:col>1</xdr:col>
      <xdr:colOff>5715</xdr:colOff>
      <xdr:row>2</xdr:row>
      <xdr:rowOff>15240</xdr:rowOff>
    </xdr:to>
    <xdr:sp macro="" textlink="">
      <xdr:nvSpPr>
        <xdr:cNvPr id="3" name="Freeform 394">
          <a:extLst>
            <a:ext uri="{FF2B5EF4-FFF2-40B4-BE49-F238E27FC236}">
              <a16:creationId xmlns:a16="http://schemas.microsoft.com/office/drawing/2014/main" id="{7A716D93-22F3-44B6-8F42-8D64E1857391}"/>
            </a:ext>
          </a:extLst>
        </xdr:cNvPr>
        <xdr:cNvSpPr/>
      </xdr:nvSpPr>
      <xdr:spPr>
        <a:xfrm>
          <a:off x="657225" y="368300"/>
          <a:ext cx="8890" cy="5715"/>
        </a:xfrm>
        <a:custGeom>
          <a:avLst/>
          <a:gdLst/>
          <a:ahLst/>
          <a:cxnLst/>
          <a:rect l="l" t="t" r="r" b="b"/>
          <a:pathLst>
            <a:path w="6109" h="6096">
              <a:moveTo>
                <a:pt x="0" y="6096"/>
              </a:moveTo>
              <a:lnTo>
                <a:pt x="6109" y="6096"/>
              </a:lnTo>
              <a:lnTo>
                <a:pt x="6109" y="0"/>
              </a:lnTo>
              <a:lnTo>
                <a:pt x="0" y="0"/>
              </a:lnTo>
              <a:lnTo>
                <a:pt x="0" y="609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2</xdr:col>
      <xdr:colOff>0</xdr:colOff>
      <xdr:row>2</xdr:row>
      <xdr:rowOff>9525</xdr:rowOff>
    </xdr:from>
    <xdr:to>
      <xdr:col>2</xdr:col>
      <xdr:colOff>5715</xdr:colOff>
      <xdr:row>2</xdr:row>
      <xdr:rowOff>15240</xdr:rowOff>
    </xdr:to>
    <xdr:sp macro="" textlink="">
      <xdr:nvSpPr>
        <xdr:cNvPr id="4" name="Freeform 396">
          <a:extLst>
            <a:ext uri="{FF2B5EF4-FFF2-40B4-BE49-F238E27FC236}">
              <a16:creationId xmlns:a16="http://schemas.microsoft.com/office/drawing/2014/main" id="{74631C3E-FC54-4742-81FB-AB426AFDB285}"/>
            </a:ext>
          </a:extLst>
        </xdr:cNvPr>
        <xdr:cNvSpPr/>
      </xdr:nvSpPr>
      <xdr:spPr>
        <a:xfrm>
          <a:off x="1314450" y="368300"/>
          <a:ext cx="8890" cy="5715"/>
        </a:xfrm>
        <a:custGeom>
          <a:avLst/>
          <a:gdLst/>
          <a:ahLst/>
          <a:cxnLst/>
          <a:rect l="l" t="t" r="r" b="b"/>
          <a:pathLst>
            <a:path w="6108" h="6096">
              <a:moveTo>
                <a:pt x="0" y="6096"/>
              </a:moveTo>
              <a:lnTo>
                <a:pt x="6108" y="6096"/>
              </a:lnTo>
              <a:lnTo>
                <a:pt x="6108" y="0"/>
              </a:lnTo>
              <a:lnTo>
                <a:pt x="0" y="0"/>
              </a:lnTo>
              <a:lnTo>
                <a:pt x="0" y="609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0</xdr:colOff>
      <xdr:row>4</xdr:row>
      <xdr:rowOff>9525</xdr:rowOff>
    </xdr:from>
    <xdr:to>
      <xdr:col>1</xdr:col>
      <xdr:colOff>5715</xdr:colOff>
      <xdr:row>4</xdr:row>
      <xdr:rowOff>15240</xdr:rowOff>
    </xdr:to>
    <xdr:sp macro="" textlink="">
      <xdr:nvSpPr>
        <xdr:cNvPr id="5" name="Freeform 397">
          <a:extLst>
            <a:ext uri="{FF2B5EF4-FFF2-40B4-BE49-F238E27FC236}">
              <a16:creationId xmlns:a16="http://schemas.microsoft.com/office/drawing/2014/main" id="{81B8AF49-FFAF-4FAE-BA55-A520A2787BC2}"/>
            </a:ext>
          </a:extLst>
        </xdr:cNvPr>
        <xdr:cNvSpPr/>
      </xdr:nvSpPr>
      <xdr:spPr>
        <a:xfrm>
          <a:off x="657225" y="720725"/>
          <a:ext cx="8890" cy="5715"/>
        </a:xfrm>
        <a:custGeom>
          <a:avLst/>
          <a:gdLst/>
          <a:ahLst/>
          <a:cxnLst/>
          <a:rect l="l" t="t" r="r" b="b"/>
          <a:pathLst>
            <a:path w="6109" h="6108">
              <a:moveTo>
                <a:pt x="0" y="6108"/>
              </a:moveTo>
              <a:lnTo>
                <a:pt x="6109" y="6108"/>
              </a:lnTo>
              <a:lnTo>
                <a:pt x="6109" y="0"/>
              </a:lnTo>
              <a:lnTo>
                <a:pt x="0" y="0"/>
              </a:lnTo>
              <a:lnTo>
                <a:pt x="0" y="610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xdr:row>
      <xdr:rowOff>9525</xdr:rowOff>
    </xdr:from>
    <xdr:to>
      <xdr:col>0</xdr:col>
      <xdr:colOff>5715</xdr:colOff>
      <xdr:row>4</xdr:row>
      <xdr:rowOff>15240</xdr:rowOff>
    </xdr:to>
    <xdr:sp macro="" textlink="">
      <xdr:nvSpPr>
        <xdr:cNvPr id="6" name="Freeform 398">
          <a:extLst>
            <a:ext uri="{FF2B5EF4-FFF2-40B4-BE49-F238E27FC236}">
              <a16:creationId xmlns:a16="http://schemas.microsoft.com/office/drawing/2014/main" id="{1962F859-31E1-46CF-BF25-426D388A8A7F}"/>
            </a:ext>
          </a:extLst>
        </xdr:cNvPr>
        <xdr:cNvSpPr/>
      </xdr:nvSpPr>
      <xdr:spPr>
        <a:xfrm>
          <a:off x="0" y="720725"/>
          <a:ext cx="8890" cy="5715"/>
        </a:xfrm>
        <a:custGeom>
          <a:avLst/>
          <a:gdLst/>
          <a:ahLst/>
          <a:cxnLst/>
          <a:rect l="l" t="t" r="r" b="b"/>
          <a:pathLst>
            <a:path w="6108" h="6108">
              <a:moveTo>
                <a:pt x="0" y="6108"/>
              </a:moveTo>
              <a:lnTo>
                <a:pt x="6108" y="6108"/>
              </a:lnTo>
              <a:lnTo>
                <a:pt x="6108" y="0"/>
              </a:lnTo>
              <a:lnTo>
                <a:pt x="0" y="0"/>
              </a:lnTo>
              <a:lnTo>
                <a:pt x="0" y="610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0</xdr:colOff>
      <xdr:row>5</xdr:row>
      <xdr:rowOff>9525</xdr:rowOff>
    </xdr:from>
    <xdr:to>
      <xdr:col>1</xdr:col>
      <xdr:colOff>5715</xdr:colOff>
      <xdr:row>5</xdr:row>
      <xdr:rowOff>15240</xdr:rowOff>
    </xdr:to>
    <xdr:sp macro="" textlink="">
      <xdr:nvSpPr>
        <xdr:cNvPr id="7" name="Freeform 397">
          <a:extLst>
            <a:ext uri="{FF2B5EF4-FFF2-40B4-BE49-F238E27FC236}">
              <a16:creationId xmlns:a16="http://schemas.microsoft.com/office/drawing/2014/main" id="{7B827BD5-6CD3-489C-A289-D61679D8FA0C}"/>
            </a:ext>
          </a:extLst>
        </xdr:cNvPr>
        <xdr:cNvSpPr/>
      </xdr:nvSpPr>
      <xdr:spPr>
        <a:xfrm>
          <a:off x="657225" y="901700"/>
          <a:ext cx="8890" cy="5715"/>
        </a:xfrm>
        <a:custGeom>
          <a:avLst/>
          <a:gdLst/>
          <a:ahLst/>
          <a:cxnLst/>
          <a:rect l="l" t="t" r="r" b="b"/>
          <a:pathLst>
            <a:path w="6109" h="6108">
              <a:moveTo>
                <a:pt x="0" y="6108"/>
              </a:moveTo>
              <a:lnTo>
                <a:pt x="6109" y="6108"/>
              </a:lnTo>
              <a:lnTo>
                <a:pt x="6109" y="0"/>
              </a:lnTo>
              <a:lnTo>
                <a:pt x="0" y="0"/>
              </a:lnTo>
              <a:lnTo>
                <a:pt x="0" y="610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0</xdr:colOff>
      <xdr:row>6</xdr:row>
      <xdr:rowOff>9525</xdr:rowOff>
    </xdr:from>
    <xdr:to>
      <xdr:col>1</xdr:col>
      <xdr:colOff>5715</xdr:colOff>
      <xdr:row>6</xdr:row>
      <xdr:rowOff>15240</xdr:rowOff>
    </xdr:to>
    <xdr:sp macro="" textlink="">
      <xdr:nvSpPr>
        <xdr:cNvPr id="8" name="Freeform 397">
          <a:extLst>
            <a:ext uri="{FF2B5EF4-FFF2-40B4-BE49-F238E27FC236}">
              <a16:creationId xmlns:a16="http://schemas.microsoft.com/office/drawing/2014/main" id="{41958CF8-7545-4F90-86A7-4FE6E6C117A6}"/>
            </a:ext>
          </a:extLst>
        </xdr:cNvPr>
        <xdr:cNvSpPr/>
      </xdr:nvSpPr>
      <xdr:spPr>
        <a:xfrm>
          <a:off x="657225" y="1082675"/>
          <a:ext cx="8890" cy="5715"/>
        </a:xfrm>
        <a:custGeom>
          <a:avLst/>
          <a:gdLst/>
          <a:ahLst/>
          <a:cxnLst/>
          <a:rect l="l" t="t" r="r" b="b"/>
          <a:pathLst>
            <a:path w="6109" h="6108">
              <a:moveTo>
                <a:pt x="0" y="6108"/>
              </a:moveTo>
              <a:lnTo>
                <a:pt x="6109" y="6108"/>
              </a:lnTo>
              <a:lnTo>
                <a:pt x="6109" y="0"/>
              </a:lnTo>
              <a:lnTo>
                <a:pt x="0" y="0"/>
              </a:lnTo>
              <a:lnTo>
                <a:pt x="0" y="610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0</xdr:colOff>
      <xdr:row>7</xdr:row>
      <xdr:rowOff>9525</xdr:rowOff>
    </xdr:from>
    <xdr:to>
      <xdr:col>1</xdr:col>
      <xdr:colOff>5715</xdr:colOff>
      <xdr:row>7</xdr:row>
      <xdr:rowOff>15240</xdr:rowOff>
    </xdr:to>
    <xdr:sp macro="" textlink="">
      <xdr:nvSpPr>
        <xdr:cNvPr id="9" name="Freeform 397">
          <a:extLst>
            <a:ext uri="{FF2B5EF4-FFF2-40B4-BE49-F238E27FC236}">
              <a16:creationId xmlns:a16="http://schemas.microsoft.com/office/drawing/2014/main" id="{0FCB18CC-4B65-4971-80A7-CC0FC9333EBA}"/>
            </a:ext>
          </a:extLst>
        </xdr:cNvPr>
        <xdr:cNvSpPr/>
      </xdr:nvSpPr>
      <xdr:spPr>
        <a:xfrm>
          <a:off x="657225" y="1263650"/>
          <a:ext cx="8890" cy="5715"/>
        </a:xfrm>
        <a:custGeom>
          <a:avLst/>
          <a:gdLst/>
          <a:ahLst/>
          <a:cxnLst/>
          <a:rect l="l" t="t" r="r" b="b"/>
          <a:pathLst>
            <a:path w="6109" h="6108">
              <a:moveTo>
                <a:pt x="0" y="6108"/>
              </a:moveTo>
              <a:lnTo>
                <a:pt x="6109" y="6108"/>
              </a:lnTo>
              <a:lnTo>
                <a:pt x="6109" y="0"/>
              </a:lnTo>
              <a:lnTo>
                <a:pt x="0" y="0"/>
              </a:lnTo>
              <a:lnTo>
                <a:pt x="0" y="610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0</xdr:colOff>
      <xdr:row>8</xdr:row>
      <xdr:rowOff>9525</xdr:rowOff>
    </xdr:from>
    <xdr:to>
      <xdr:col>1</xdr:col>
      <xdr:colOff>5715</xdr:colOff>
      <xdr:row>8</xdr:row>
      <xdr:rowOff>15240</xdr:rowOff>
    </xdr:to>
    <xdr:sp macro="" textlink="">
      <xdr:nvSpPr>
        <xdr:cNvPr id="10" name="Freeform 397">
          <a:extLst>
            <a:ext uri="{FF2B5EF4-FFF2-40B4-BE49-F238E27FC236}">
              <a16:creationId xmlns:a16="http://schemas.microsoft.com/office/drawing/2014/main" id="{DD8DBB37-F1E0-4EF3-B3AD-6B4A33AC2231}"/>
            </a:ext>
          </a:extLst>
        </xdr:cNvPr>
        <xdr:cNvSpPr/>
      </xdr:nvSpPr>
      <xdr:spPr>
        <a:xfrm>
          <a:off x="657225" y="1444625"/>
          <a:ext cx="8890" cy="5715"/>
        </a:xfrm>
        <a:custGeom>
          <a:avLst/>
          <a:gdLst/>
          <a:ahLst/>
          <a:cxnLst/>
          <a:rect l="l" t="t" r="r" b="b"/>
          <a:pathLst>
            <a:path w="6109" h="6108">
              <a:moveTo>
                <a:pt x="0" y="6108"/>
              </a:moveTo>
              <a:lnTo>
                <a:pt x="6109" y="6108"/>
              </a:lnTo>
              <a:lnTo>
                <a:pt x="6109" y="0"/>
              </a:lnTo>
              <a:lnTo>
                <a:pt x="0" y="0"/>
              </a:lnTo>
              <a:lnTo>
                <a:pt x="0" y="610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0</xdr:colOff>
      <xdr:row>9</xdr:row>
      <xdr:rowOff>9525</xdr:rowOff>
    </xdr:from>
    <xdr:to>
      <xdr:col>1</xdr:col>
      <xdr:colOff>5715</xdr:colOff>
      <xdr:row>9</xdr:row>
      <xdr:rowOff>15240</xdr:rowOff>
    </xdr:to>
    <xdr:sp macro="" textlink="">
      <xdr:nvSpPr>
        <xdr:cNvPr id="11" name="Freeform 397">
          <a:extLst>
            <a:ext uri="{FF2B5EF4-FFF2-40B4-BE49-F238E27FC236}">
              <a16:creationId xmlns:a16="http://schemas.microsoft.com/office/drawing/2014/main" id="{2D2489EB-26CC-4D61-9709-DDA6D96BC3A3}"/>
            </a:ext>
          </a:extLst>
        </xdr:cNvPr>
        <xdr:cNvSpPr/>
      </xdr:nvSpPr>
      <xdr:spPr>
        <a:xfrm>
          <a:off x="657225" y="1625600"/>
          <a:ext cx="8890" cy="5715"/>
        </a:xfrm>
        <a:custGeom>
          <a:avLst/>
          <a:gdLst/>
          <a:ahLst/>
          <a:cxnLst/>
          <a:rect l="l" t="t" r="r" b="b"/>
          <a:pathLst>
            <a:path w="6109" h="6108">
              <a:moveTo>
                <a:pt x="0" y="6108"/>
              </a:moveTo>
              <a:lnTo>
                <a:pt x="6109" y="6108"/>
              </a:lnTo>
              <a:lnTo>
                <a:pt x="6109" y="0"/>
              </a:lnTo>
              <a:lnTo>
                <a:pt x="0" y="0"/>
              </a:lnTo>
              <a:lnTo>
                <a:pt x="0" y="610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39</xdr:row>
      <xdr:rowOff>142875</xdr:rowOff>
    </xdr:from>
    <xdr:to>
      <xdr:col>0</xdr:col>
      <xdr:colOff>2540</xdr:colOff>
      <xdr:row>39</xdr:row>
      <xdr:rowOff>145415</xdr:rowOff>
    </xdr:to>
    <xdr:sp macro="" textlink="">
      <xdr:nvSpPr>
        <xdr:cNvPr id="2" name="Freeform 102">
          <a:extLst>
            <a:ext uri="{FF2B5EF4-FFF2-40B4-BE49-F238E27FC236}">
              <a16:creationId xmlns:a16="http://schemas.microsoft.com/office/drawing/2014/main" id="{BD00804C-C463-4276-ACEF-B32DB4227597}"/>
            </a:ext>
          </a:extLst>
        </xdr:cNvPr>
        <xdr:cNvSpPr/>
      </xdr:nvSpPr>
      <xdr:spPr>
        <a:xfrm>
          <a:off x="0" y="23114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39</xdr:row>
      <xdr:rowOff>142875</xdr:rowOff>
    </xdr:from>
    <xdr:to>
      <xdr:col>0</xdr:col>
      <xdr:colOff>2540</xdr:colOff>
      <xdr:row>39</xdr:row>
      <xdr:rowOff>145415</xdr:rowOff>
    </xdr:to>
    <xdr:sp macro="" textlink="">
      <xdr:nvSpPr>
        <xdr:cNvPr id="3" name="Freeform 101">
          <a:extLst>
            <a:ext uri="{FF2B5EF4-FFF2-40B4-BE49-F238E27FC236}">
              <a16:creationId xmlns:a16="http://schemas.microsoft.com/office/drawing/2014/main" id="{34635D9B-8D4C-4804-983D-333C8729220D}"/>
            </a:ext>
          </a:extLst>
        </xdr:cNvPr>
        <xdr:cNvSpPr/>
      </xdr:nvSpPr>
      <xdr:spPr>
        <a:xfrm>
          <a:off x="0" y="23114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40</xdr:row>
      <xdr:rowOff>295275</xdr:rowOff>
    </xdr:from>
    <xdr:to>
      <xdr:col>0</xdr:col>
      <xdr:colOff>2540</xdr:colOff>
      <xdr:row>40</xdr:row>
      <xdr:rowOff>297815</xdr:rowOff>
    </xdr:to>
    <xdr:sp macro="" textlink="">
      <xdr:nvSpPr>
        <xdr:cNvPr id="4" name="Freeform 104">
          <a:extLst>
            <a:ext uri="{FF2B5EF4-FFF2-40B4-BE49-F238E27FC236}">
              <a16:creationId xmlns:a16="http://schemas.microsoft.com/office/drawing/2014/main" id="{B5B9544B-4FD8-47AB-8370-E2743722C3BA}"/>
            </a:ext>
          </a:extLst>
        </xdr:cNvPr>
        <xdr:cNvSpPr/>
      </xdr:nvSpPr>
      <xdr:spPr>
        <a:xfrm>
          <a:off x="0" y="26447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40</xdr:row>
      <xdr:rowOff>581025</xdr:rowOff>
    </xdr:from>
    <xdr:to>
      <xdr:col>0</xdr:col>
      <xdr:colOff>2540</xdr:colOff>
      <xdr:row>40</xdr:row>
      <xdr:rowOff>583565</xdr:rowOff>
    </xdr:to>
    <xdr:sp macro="" textlink="">
      <xdr:nvSpPr>
        <xdr:cNvPr id="5" name="Freeform 103">
          <a:extLst>
            <a:ext uri="{FF2B5EF4-FFF2-40B4-BE49-F238E27FC236}">
              <a16:creationId xmlns:a16="http://schemas.microsoft.com/office/drawing/2014/main" id="{8466B0F6-62FA-4779-85DD-76EF76BAE3CD}"/>
            </a:ext>
          </a:extLst>
        </xdr:cNvPr>
        <xdr:cNvSpPr/>
      </xdr:nvSpPr>
      <xdr:spPr>
        <a:xfrm>
          <a:off x="0" y="27114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40</xdr:row>
      <xdr:rowOff>581025</xdr:rowOff>
    </xdr:from>
    <xdr:to>
      <xdr:col>0</xdr:col>
      <xdr:colOff>2540</xdr:colOff>
      <xdr:row>40</xdr:row>
      <xdr:rowOff>583565</xdr:rowOff>
    </xdr:to>
    <xdr:sp macro="" textlink="">
      <xdr:nvSpPr>
        <xdr:cNvPr id="6" name="Freeform 105">
          <a:extLst>
            <a:ext uri="{FF2B5EF4-FFF2-40B4-BE49-F238E27FC236}">
              <a16:creationId xmlns:a16="http://schemas.microsoft.com/office/drawing/2014/main" id="{FAE173D4-3E1A-4F81-B872-0DAB771C8A5F}"/>
            </a:ext>
          </a:extLst>
        </xdr:cNvPr>
        <xdr:cNvSpPr/>
      </xdr:nvSpPr>
      <xdr:spPr>
        <a:xfrm>
          <a:off x="0" y="27114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44</xdr:row>
      <xdr:rowOff>142875</xdr:rowOff>
    </xdr:from>
    <xdr:to>
      <xdr:col>0</xdr:col>
      <xdr:colOff>2540</xdr:colOff>
      <xdr:row>44</xdr:row>
      <xdr:rowOff>145415</xdr:rowOff>
    </xdr:to>
    <xdr:sp macro="" textlink="">
      <xdr:nvSpPr>
        <xdr:cNvPr id="7" name="Freeform 118">
          <a:extLst>
            <a:ext uri="{FF2B5EF4-FFF2-40B4-BE49-F238E27FC236}">
              <a16:creationId xmlns:a16="http://schemas.microsoft.com/office/drawing/2014/main" id="{F9FCF744-6834-4956-B027-E36977B86C08}"/>
            </a:ext>
          </a:extLst>
        </xdr:cNvPr>
        <xdr:cNvSpPr/>
      </xdr:nvSpPr>
      <xdr:spPr>
        <a:xfrm>
          <a:off x="0" y="35782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44</xdr:row>
      <xdr:rowOff>142875</xdr:rowOff>
    </xdr:from>
    <xdr:to>
      <xdr:col>0</xdr:col>
      <xdr:colOff>2540</xdr:colOff>
      <xdr:row>44</xdr:row>
      <xdr:rowOff>145415</xdr:rowOff>
    </xdr:to>
    <xdr:sp macro="" textlink="">
      <xdr:nvSpPr>
        <xdr:cNvPr id="8" name="Freeform 117">
          <a:extLst>
            <a:ext uri="{FF2B5EF4-FFF2-40B4-BE49-F238E27FC236}">
              <a16:creationId xmlns:a16="http://schemas.microsoft.com/office/drawing/2014/main" id="{51E7ABA9-6878-4E0E-9E81-269B171283D7}"/>
            </a:ext>
          </a:extLst>
        </xdr:cNvPr>
        <xdr:cNvSpPr/>
      </xdr:nvSpPr>
      <xdr:spPr>
        <a:xfrm>
          <a:off x="0" y="35782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45</xdr:row>
      <xdr:rowOff>752475</xdr:rowOff>
    </xdr:from>
    <xdr:to>
      <xdr:col>0</xdr:col>
      <xdr:colOff>2540</xdr:colOff>
      <xdr:row>45</xdr:row>
      <xdr:rowOff>755015</xdr:rowOff>
    </xdr:to>
    <xdr:sp macro="" textlink="">
      <xdr:nvSpPr>
        <xdr:cNvPr id="9" name="Freeform 120">
          <a:extLst>
            <a:ext uri="{FF2B5EF4-FFF2-40B4-BE49-F238E27FC236}">
              <a16:creationId xmlns:a16="http://schemas.microsoft.com/office/drawing/2014/main" id="{58970554-7639-4800-9CF3-041384C08A6C}"/>
            </a:ext>
          </a:extLst>
        </xdr:cNvPr>
        <xdr:cNvSpPr/>
      </xdr:nvSpPr>
      <xdr:spPr>
        <a:xfrm>
          <a:off x="0" y="41592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45</xdr:row>
      <xdr:rowOff>1038225</xdr:rowOff>
    </xdr:from>
    <xdr:to>
      <xdr:col>0</xdr:col>
      <xdr:colOff>2540</xdr:colOff>
      <xdr:row>45</xdr:row>
      <xdr:rowOff>1040765</xdr:rowOff>
    </xdr:to>
    <xdr:sp macro="" textlink="">
      <xdr:nvSpPr>
        <xdr:cNvPr id="10" name="Freeform 119">
          <a:extLst>
            <a:ext uri="{FF2B5EF4-FFF2-40B4-BE49-F238E27FC236}">
              <a16:creationId xmlns:a16="http://schemas.microsoft.com/office/drawing/2014/main" id="{A909B664-6BD8-4824-A055-DE77383526F2}"/>
            </a:ext>
          </a:extLst>
        </xdr:cNvPr>
        <xdr:cNvSpPr/>
      </xdr:nvSpPr>
      <xdr:spPr>
        <a:xfrm>
          <a:off x="0" y="41592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45</xdr:row>
      <xdr:rowOff>1038225</xdr:rowOff>
    </xdr:from>
    <xdr:to>
      <xdr:col>0</xdr:col>
      <xdr:colOff>2540</xdr:colOff>
      <xdr:row>45</xdr:row>
      <xdr:rowOff>1040765</xdr:rowOff>
    </xdr:to>
    <xdr:sp macro="" textlink="">
      <xdr:nvSpPr>
        <xdr:cNvPr id="11" name="Freeform 121">
          <a:extLst>
            <a:ext uri="{FF2B5EF4-FFF2-40B4-BE49-F238E27FC236}">
              <a16:creationId xmlns:a16="http://schemas.microsoft.com/office/drawing/2014/main" id="{68CBCA79-2DB1-443A-B9CE-664076AD6C2D}"/>
            </a:ext>
          </a:extLst>
        </xdr:cNvPr>
        <xdr:cNvSpPr/>
      </xdr:nvSpPr>
      <xdr:spPr>
        <a:xfrm>
          <a:off x="0" y="41592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46</xdr:row>
      <xdr:rowOff>152400</xdr:rowOff>
    </xdr:from>
    <xdr:to>
      <xdr:col>0</xdr:col>
      <xdr:colOff>2540</xdr:colOff>
      <xdr:row>46</xdr:row>
      <xdr:rowOff>154940</xdr:rowOff>
    </xdr:to>
    <xdr:sp macro="" textlink="">
      <xdr:nvSpPr>
        <xdr:cNvPr id="12" name="Freeform 122">
          <a:extLst>
            <a:ext uri="{FF2B5EF4-FFF2-40B4-BE49-F238E27FC236}">
              <a16:creationId xmlns:a16="http://schemas.microsoft.com/office/drawing/2014/main" id="{3B5E1BAF-BCD8-491E-9B79-BBE7D2DCF7B5}"/>
            </a:ext>
          </a:extLst>
        </xdr:cNvPr>
        <xdr:cNvSpPr/>
      </xdr:nvSpPr>
      <xdr:spPr>
        <a:xfrm>
          <a:off x="0" y="4314825"/>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46</xdr:row>
      <xdr:rowOff>152400</xdr:rowOff>
    </xdr:from>
    <xdr:to>
      <xdr:col>0</xdr:col>
      <xdr:colOff>2540</xdr:colOff>
      <xdr:row>46</xdr:row>
      <xdr:rowOff>154940</xdr:rowOff>
    </xdr:to>
    <xdr:sp macro="" textlink="">
      <xdr:nvSpPr>
        <xdr:cNvPr id="13" name="Freeform 123">
          <a:extLst>
            <a:ext uri="{FF2B5EF4-FFF2-40B4-BE49-F238E27FC236}">
              <a16:creationId xmlns:a16="http://schemas.microsoft.com/office/drawing/2014/main" id="{41826F97-CD14-4027-BD77-7F3E02CF24DD}"/>
            </a:ext>
          </a:extLst>
        </xdr:cNvPr>
        <xdr:cNvSpPr/>
      </xdr:nvSpPr>
      <xdr:spPr>
        <a:xfrm>
          <a:off x="0" y="4314825"/>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47</xdr:row>
      <xdr:rowOff>152400</xdr:rowOff>
    </xdr:from>
    <xdr:to>
      <xdr:col>0</xdr:col>
      <xdr:colOff>2540</xdr:colOff>
      <xdr:row>47</xdr:row>
      <xdr:rowOff>154940</xdr:rowOff>
    </xdr:to>
    <xdr:sp macro="" textlink="">
      <xdr:nvSpPr>
        <xdr:cNvPr id="14" name="Freeform 124">
          <a:extLst>
            <a:ext uri="{FF2B5EF4-FFF2-40B4-BE49-F238E27FC236}">
              <a16:creationId xmlns:a16="http://schemas.microsoft.com/office/drawing/2014/main" id="{C33B1DA4-E049-40B2-994C-3190852E0B49}"/>
            </a:ext>
          </a:extLst>
        </xdr:cNvPr>
        <xdr:cNvSpPr/>
      </xdr:nvSpPr>
      <xdr:spPr>
        <a:xfrm>
          <a:off x="0" y="44958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47</xdr:row>
      <xdr:rowOff>152400</xdr:rowOff>
    </xdr:from>
    <xdr:to>
      <xdr:col>0</xdr:col>
      <xdr:colOff>2540</xdr:colOff>
      <xdr:row>47</xdr:row>
      <xdr:rowOff>154940</xdr:rowOff>
    </xdr:to>
    <xdr:sp macro="" textlink="">
      <xdr:nvSpPr>
        <xdr:cNvPr id="15" name="Freeform 125">
          <a:extLst>
            <a:ext uri="{FF2B5EF4-FFF2-40B4-BE49-F238E27FC236}">
              <a16:creationId xmlns:a16="http://schemas.microsoft.com/office/drawing/2014/main" id="{4C96D1BE-0D9F-4BAC-9BB6-CE6D3ED2CE03}"/>
            </a:ext>
          </a:extLst>
        </xdr:cNvPr>
        <xdr:cNvSpPr/>
      </xdr:nvSpPr>
      <xdr:spPr>
        <a:xfrm>
          <a:off x="0" y="44958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48</xdr:row>
      <xdr:rowOff>152400</xdr:rowOff>
    </xdr:from>
    <xdr:to>
      <xdr:col>0</xdr:col>
      <xdr:colOff>2540</xdr:colOff>
      <xdr:row>48</xdr:row>
      <xdr:rowOff>154940</xdr:rowOff>
    </xdr:to>
    <xdr:sp macro="" textlink="">
      <xdr:nvSpPr>
        <xdr:cNvPr id="16" name="Freeform 126">
          <a:extLst>
            <a:ext uri="{FF2B5EF4-FFF2-40B4-BE49-F238E27FC236}">
              <a16:creationId xmlns:a16="http://schemas.microsoft.com/office/drawing/2014/main" id="{EAEF0EF3-010E-413F-B908-5202070CABC3}"/>
            </a:ext>
          </a:extLst>
        </xdr:cNvPr>
        <xdr:cNvSpPr/>
      </xdr:nvSpPr>
      <xdr:spPr>
        <a:xfrm>
          <a:off x="0" y="46767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48</xdr:row>
      <xdr:rowOff>152400</xdr:rowOff>
    </xdr:from>
    <xdr:to>
      <xdr:col>0</xdr:col>
      <xdr:colOff>2540</xdr:colOff>
      <xdr:row>48</xdr:row>
      <xdr:rowOff>154940</xdr:rowOff>
    </xdr:to>
    <xdr:sp macro="" textlink="">
      <xdr:nvSpPr>
        <xdr:cNvPr id="17" name="Freeform 127">
          <a:extLst>
            <a:ext uri="{FF2B5EF4-FFF2-40B4-BE49-F238E27FC236}">
              <a16:creationId xmlns:a16="http://schemas.microsoft.com/office/drawing/2014/main" id="{603D770A-9DA5-43E3-A0D4-8C79A4D36AB2}"/>
            </a:ext>
          </a:extLst>
        </xdr:cNvPr>
        <xdr:cNvSpPr/>
      </xdr:nvSpPr>
      <xdr:spPr>
        <a:xfrm>
          <a:off x="0" y="46767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66675</xdr:colOff>
      <xdr:row>52</xdr:row>
      <xdr:rowOff>0</xdr:rowOff>
    </xdr:from>
    <xdr:to>
      <xdr:col>0</xdr:col>
      <xdr:colOff>69215</xdr:colOff>
      <xdr:row>52</xdr:row>
      <xdr:rowOff>0</xdr:rowOff>
    </xdr:to>
    <xdr:sp macro="" textlink="">
      <xdr:nvSpPr>
        <xdr:cNvPr id="18" name="Freeform 268">
          <a:extLst>
            <a:ext uri="{FF2B5EF4-FFF2-40B4-BE49-F238E27FC236}">
              <a16:creationId xmlns:a16="http://schemas.microsoft.com/office/drawing/2014/main" id="{8161C05F-3155-4698-B908-ABB7861068E4}"/>
            </a:ext>
          </a:extLst>
        </xdr:cNvPr>
        <xdr:cNvSpPr/>
      </xdr:nvSpPr>
      <xdr:spPr>
        <a:xfrm>
          <a:off x="6350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609600</xdr:colOff>
      <xdr:row>52</xdr:row>
      <xdr:rowOff>0</xdr:rowOff>
    </xdr:from>
    <xdr:to>
      <xdr:col>0</xdr:col>
      <xdr:colOff>612140</xdr:colOff>
      <xdr:row>52</xdr:row>
      <xdr:rowOff>0</xdr:rowOff>
    </xdr:to>
    <xdr:sp macro="" textlink="">
      <xdr:nvSpPr>
        <xdr:cNvPr id="19" name="Freeform 269">
          <a:extLst>
            <a:ext uri="{FF2B5EF4-FFF2-40B4-BE49-F238E27FC236}">
              <a16:creationId xmlns:a16="http://schemas.microsoft.com/office/drawing/2014/main" id="{9F4043CF-420E-4B77-86E1-BDA028457CAC}"/>
            </a:ext>
          </a:extLst>
        </xdr:cNvPr>
        <xdr:cNvSpPr/>
      </xdr:nvSpPr>
      <xdr:spPr>
        <a:xfrm>
          <a:off x="609600" y="5248275"/>
          <a:ext cx="2540" cy="0"/>
        </a:xfrm>
        <a:custGeom>
          <a:avLst/>
          <a:gdLst/>
          <a:ahLst/>
          <a:cxnLst/>
          <a:rect l="l" t="t" r="r" b="b"/>
          <a:pathLst>
            <a:path w="3047" h="3048">
              <a:moveTo>
                <a:pt x="0" y="3048"/>
              </a:moveTo>
              <a:lnTo>
                <a:pt x="3047" y="3048"/>
              </a:lnTo>
              <a:lnTo>
                <a:pt x="3047"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20" name="Freeform 274">
          <a:extLst>
            <a:ext uri="{FF2B5EF4-FFF2-40B4-BE49-F238E27FC236}">
              <a16:creationId xmlns:a16="http://schemas.microsoft.com/office/drawing/2014/main" id="{34A703CF-0D79-4FFD-9A49-3AD5D5F18E72}"/>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542925</xdr:colOff>
      <xdr:row>52</xdr:row>
      <xdr:rowOff>0</xdr:rowOff>
    </xdr:from>
    <xdr:to>
      <xdr:col>0</xdr:col>
      <xdr:colOff>545465</xdr:colOff>
      <xdr:row>52</xdr:row>
      <xdr:rowOff>0</xdr:rowOff>
    </xdr:to>
    <xdr:sp macro="" textlink="">
      <xdr:nvSpPr>
        <xdr:cNvPr id="21" name="Freeform 275">
          <a:extLst>
            <a:ext uri="{FF2B5EF4-FFF2-40B4-BE49-F238E27FC236}">
              <a16:creationId xmlns:a16="http://schemas.microsoft.com/office/drawing/2014/main" id="{E34F3708-87C0-49AC-8E2A-E235BD2F09B9}"/>
            </a:ext>
          </a:extLst>
        </xdr:cNvPr>
        <xdr:cNvSpPr/>
      </xdr:nvSpPr>
      <xdr:spPr>
        <a:xfrm>
          <a:off x="539750" y="5248275"/>
          <a:ext cx="2540" cy="0"/>
        </a:xfrm>
        <a:custGeom>
          <a:avLst/>
          <a:gdLst/>
          <a:ahLst/>
          <a:cxnLst/>
          <a:rect l="l" t="t" r="r" b="b"/>
          <a:pathLst>
            <a:path w="3036" h="3048">
              <a:moveTo>
                <a:pt x="0" y="3048"/>
              </a:moveTo>
              <a:lnTo>
                <a:pt x="3036" y="3048"/>
              </a:lnTo>
              <a:lnTo>
                <a:pt x="3036"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66675</xdr:colOff>
      <xdr:row>52</xdr:row>
      <xdr:rowOff>0</xdr:rowOff>
    </xdr:from>
    <xdr:to>
      <xdr:col>0</xdr:col>
      <xdr:colOff>69215</xdr:colOff>
      <xdr:row>52</xdr:row>
      <xdr:rowOff>0</xdr:rowOff>
    </xdr:to>
    <xdr:sp macro="" textlink="">
      <xdr:nvSpPr>
        <xdr:cNvPr id="22" name="Freeform 270">
          <a:extLst>
            <a:ext uri="{FF2B5EF4-FFF2-40B4-BE49-F238E27FC236}">
              <a16:creationId xmlns:a16="http://schemas.microsoft.com/office/drawing/2014/main" id="{EA5109A2-3BA2-435D-B035-0A1D8BCF06C0}"/>
            </a:ext>
          </a:extLst>
        </xdr:cNvPr>
        <xdr:cNvSpPr/>
      </xdr:nvSpPr>
      <xdr:spPr>
        <a:xfrm>
          <a:off x="63500" y="5248275"/>
          <a:ext cx="2540" cy="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609600</xdr:colOff>
      <xdr:row>52</xdr:row>
      <xdr:rowOff>0</xdr:rowOff>
    </xdr:from>
    <xdr:to>
      <xdr:col>0</xdr:col>
      <xdr:colOff>612140</xdr:colOff>
      <xdr:row>52</xdr:row>
      <xdr:rowOff>0</xdr:rowOff>
    </xdr:to>
    <xdr:sp macro="" textlink="">
      <xdr:nvSpPr>
        <xdr:cNvPr id="23" name="Freeform 271">
          <a:extLst>
            <a:ext uri="{FF2B5EF4-FFF2-40B4-BE49-F238E27FC236}">
              <a16:creationId xmlns:a16="http://schemas.microsoft.com/office/drawing/2014/main" id="{9BC1350E-D4B0-4BD5-983D-7C0DD66BF658}"/>
            </a:ext>
          </a:extLst>
        </xdr:cNvPr>
        <xdr:cNvSpPr/>
      </xdr:nvSpPr>
      <xdr:spPr>
        <a:xfrm>
          <a:off x="609600" y="5248275"/>
          <a:ext cx="2540" cy="0"/>
        </a:xfrm>
        <a:custGeom>
          <a:avLst/>
          <a:gdLst/>
          <a:ahLst/>
          <a:cxnLst/>
          <a:rect l="l" t="t" r="r" b="b"/>
          <a:pathLst>
            <a:path w="3047" h="3035">
              <a:moveTo>
                <a:pt x="0" y="3035"/>
              </a:moveTo>
              <a:lnTo>
                <a:pt x="3047" y="3035"/>
              </a:lnTo>
              <a:lnTo>
                <a:pt x="3047"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24" name="Freeform 276">
          <a:extLst>
            <a:ext uri="{FF2B5EF4-FFF2-40B4-BE49-F238E27FC236}">
              <a16:creationId xmlns:a16="http://schemas.microsoft.com/office/drawing/2014/main" id="{5C9BA841-FBF2-4D3E-B009-279CAA016C25}"/>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542925</xdr:colOff>
      <xdr:row>52</xdr:row>
      <xdr:rowOff>0</xdr:rowOff>
    </xdr:from>
    <xdr:to>
      <xdr:col>0</xdr:col>
      <xdr:colOff>545465</xdr:colOff>
      <xdr:row>52</xdr:row>
      <xdr:rowOff>0</xdr:rowOff>
    </xdr:to>
    <xdr:sp macro="" textlink="">
      <xdr:nvSpPr>
        <xdr:cNvPr id="25" name="Freeform 277">
          <a:extLst>
            <a:ext uri="{FF2B5EF4-FFF2-40B4-BE49-F238E27FC236}">
              <a16:creationId xmlns:a16="http://schemas.microsoft.com/office/drawing/2014/main" id="{A8AF025F-16DA-46AB-B4C3-0AD8B3933777}"/>
            </a:ext>
          </a:extLst>
        </xdr:cNvPr>
        <xdr:cNvSpPr/>
      </xdr:nvSpPr>
      <xdr:spPr>
        <a:xfrm>
          <a:off x="539750" y="5248275"/>
          <a:ext cx="2540" cy="0"/>
        </a:xfrm>
        <a:custGeom>
          <a:avLst/>
          <a:gdLst/>
          <a:ahLst/>
          <a:cxnLst/>
          <a:rect l="l" t="t" r="r" b="b"/>
          <a:pathLst>
            <a:path w="3036" h="3035">
              <a:moveTo>
                <a:pt x="0" y="3035"/>
              </a:moveTo>
              <a:lnTo>
                <a:pt x="3036" y="3035"/>
              </a:lnTo>
              <a:lnTo>
                <a:pt x="3036"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66675</xdr:colOff>
      <xdr:row>52</xdr:row>
      <xdr:rowOff>0</xdr:rowOff>
    </xdr:from>
    <xdr:to>
      <xdr:col>0</xdr:col>
      <xdr:colOff>69215</xdr:colOff>
      <xdr:row>52</xdr:row>
      <xdr:rowOff>0</xdr:rowOff>
    </xdr:to>
    <xdr:sp macro="" textlink="">
      <xdr:nvSpPr>
        <xdr:cNvPr id="26" name="Freeform 272">
          <a:extLst>
            <a:ext uri="{FF2B5EF4-FFF2-40B4-BE49-F238E27FC236}">
              <a16:creationId xmlns:a16="http://schemas.microsoft.com/office/drawing/2014/main" id="{CD6E14D1-78D1-40E8-A0FB-5E7C9C5563B7}"/>
            </a:ext>
          </a:extLst>
        </xdr:cNvPr>
        <xdr:cNvSpPr/>
      </xdr:nvSpPr>
      <xdr:spPr>
        <a:xfrm>
          <a:off x="63500" y="5248275"/>
          <a:ext cx="2540" cy="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609600</xdr:colOff>
      <xdr:row>52</xdr:row>
      <xdr:rowOff>0</xdr:rowOff>
    </xdr:from>
    <xdr:to>
      <xdr:col>0</xdr:col>
      <xdr:colOff>612140</xdr:colOff>
      <xdr:row>52</xdr:row>
      <xdr:rowOff>0</xdr:rowOff>
    </xdr:to>
    <xdr:sp macro="" textlink="">
      <xdr:nvSpPr>
        <xdr:cNvPr id="27" name="Freeform 273">
          <a:extLst>
            <a:ext uri="{FF2B5EF4-FFF2-40B4-BE49-F238E27FC236}">
              <a16:creationId xmlns:a16="http://schemas.microsoft.com/office/drawing/2014/main" id="{5B4F3C0E-E442-44C0-9D51-0622B52A319B}"/>
            </a:ext>
          </a:extLst>
        </xdr:cNvPr>
        <xdr:cNvSpPr/>
      </xdr:nvSpPr>
      <xdr:spPr>
        <a:xfrm>
          <a:off x="609600" y="5248275"/>
          <a:ext cx="2540" cy="0"/>
        </a:xfrm>
        <a:custGeom>
          <a:avLst/>
          <a:gdLst/>
          <a:ahLst/>
          <a:cxnLst/>
          <a:rect l="l" t="t" r="r" b="b"/>
          <a:pathLst>
            <a:path w="3047" h="3035">
              <a:moveTo>
                <a:pt x="0" y="3035"/>
              </a:moveTo>
              <a:lnTo>
                <a:pt x="3047" y="3035"/>
              </a:lnTo>
              <a:lnTo>
                <a:pt x="3047"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28" name="Freeform 278">
          <a:extLst>
            <a:ext uri="{FF2B5EF4-FFF2-40B4-BE49-F238E27FC236}">
              <a16:creationId xmlns:a16="http://schemas.microsoft.com/office/drawing/2014/main" id="{B29EAA35-033D-403F-AA48-29D79F84E746}"/>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542925</xdr:colOff>
      <xdr:row>52</xdr:row>
      <xdr:rowOff>0</xdr:rowOff>
    </xdr:from>
    <xdr:to>
      <xdr:col>0</xdr:col>
      <xdr:colOff>545465</xdr:colOff>
      <xdr:row>52</xdr:row>
      <xdr:rowOff>0</xdr:rowOff>
    </xdr:to>
    <xdr:sp macro="" textlink="">
      <xdr:nvSpPr>
        <xdr:cNvPr id="29" name="Freeform 279">
          <a:extLst>
            <a:ext uri="{FF2B5EF4-FFF2-40B4-BE49-F238E27FC236}">
              <a16:creationId xmlns:a16="http://schemas.microsoft.com/office/drawing/2014/main" id="{9A61DC26-63AD-4BA8-9353-51B7B35C8560}"/>
            </a:ext>
          </a:extLst>
        </xdr:cNvPr>
        <xdr:cNvSpPr/>
      </xdr:nvSpPr>
      <xdr:spPr>
        <a:xfrm>
          <a:off x="539750" y="5248275"/>
          <a:ext cx="2540" cy="0"/>
        </a:xfrm>
        <a:custGeom>
          <a:avLst/>
          <a:gdLst/>
          <a:ahLst/>
          <a:cxnLst/>
          <a:rect l="l" t="t" r="r" b="b"/>
          <a:pathLst>
            <a:path w="3036" h="3035">
              <a:moveTo>
                <a:pt x="0" y="3035"/>
              </a:moveTo>
              <a:lnTo>
                <a:pt x="3036" y="3035"/>
              </a:lnTo>
              <a:lnTo>
                <a:pt x="3036"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0" name="Freeform 280">
          <a:extLst>
            <a:ext uri="{FF2B5EF4-FFF2-40B4-BE49-F238E27FC236}">
              <a16:creationId xmlns:a16="http://schemas.microsoft.com/office/drawing/2014/main" id="{8533ADD1-2E8E-463F-BEAF-2C9485C659C0}"/>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1" name="Freeform 281">
          <a:extLst>
            <a:ext uri="{FF2B5EF4-FFF2-40B4-BE49-F238E27FC236}">
              <a16:creationId xmlns:a16="http://schemas.microsoft.com/office/drawing/2014/main" id="{6A9257DC-A5C9-48B1-9C6D-06CD635ABD49}"/>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2" name="Freeform 282">
          <a:extLst>
            <a:ext uri="{FF2B5EF4-FFF2-40B4-BE49-F238E27FC236}">
              <a16:creationId xmlns:a16="http://schemas.microsoft.com/office/drawing/2014/main" id="{69EE98BF-CD9F-4C54-9473-3D9BAEE55EE1}"/>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3" name="Freeform 283">
          <a:extLst>
            <a:ext uri="{FF2B5EF4-FFF2-40B4-BE49-F238E27FC236}">
              <a16:creationId xmlns:a16="http://schemas.microsoft.com/office/drawing/2014/main" id="{13707C29-4B1D-40B5-8A85-B411C8E458D4}"/>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4" name="Freeform 284">
          <a:extLst>
            <a:ext uri="{FF2B5EF4-FFF2-40B4-BE49-F238E27FC236}">
              <a16:creationId xmlns:a16="http://schemas.microsoft.com/office/drawing/2014/main" id="{88951D96-60E8-4101-B92E-2D9B798969DC}"/>
            </a:ext>
          </a:extLst>
        </xdr:cNvPr>
        <xdr:cNvSpPr/>
      </xdr:nvSpPr>
      <xdr:spPr>
        <a:xfrm>
          <a:off x="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5" name="Freeform 285">
          <a:extLst>
            <a:ext uri="{FF2B5EF4-FFF2-40B4-BE49-F238E27FC236}">
              <a16:creationId xmlns:a16="http://schemas.microsoft.com/office/drawing/2014/main" id="{EA6337EB-0EE0-46F1-AAF1-1740DC6ECC38}"/>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6" name="Freeform 286">
          <a:extLst>
            <a:ext uri="{FF2B5EF4-FFF2-40B4-BE49-F238E27FC236}">
              <a16:creationId xmlns:a16="http://schemas.microsoft.com/office/drawing/2014/main" id="{70A8799B-2B35-4AEC-B620-8038846C1295}"/>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7" name="Freeform 287">
          <a:extLst>
            <a:ext uri="{FF2B5EF4-FFF2-40B4-BE49-F238E27FC236}">
              <a16:creationId xmlns:a16="http://schemas.microsoft.com/office/drawing/2014/main" id="{E1AAE710-E1A3-47F3-B3B9-596E765485A5}"/>
            </a:ext>
          </a:extLst>
        </xdr:cNvPr>
        <xdr:cNvSpPr/>
      </xdr:nvSpPr>
      <xdr:spPr>
        <a:xfrm>
          <a:off x="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8" name="Freeform 288">
          <a:extLst>
            <a:ext uri="{FF2B5EF4-FFF2-40B4-BE49-F238E27FC236}">
              <a16:creationId xmlns:a16="http://schemas.microsoft.com/office/drawing/2014/main" id="{07E8EEFE-FB07-4AC5-8E40-07FC850887D7}"/>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39" name="Freeform 289">
          <a:extLst>
            <a:ext uri="{FF2B5EF4-FFF2-40B4-BE49-F238E27FC236}">
              <a16:creationId xmlns:a16="http://schemas.microsoft.com/office/drawing/2014/main" id="{355D8A4B-71F7-49B1-A915-31D98E043097}"/>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0" name="Freeform 290">
          <a:extLst>
            <a:ext uri="{FF2B5EF4-FFF2-40B4-BE49-F238E27FC236}">
              <a16:creationId xmlns:a16="http://schemas.microsoft.com/office/drawing/2014/main" id="{65D6BB25-CBC8-4F03-BE2E-F1F2A058E8CC}"/>
            </a:ext>
          </a:extLst>
        </xdr:cNvPr>
        <xdr:cNvSpPr/>
      </xdr:nvSpPr>
      <xdr:spPr>
        <a:xfrm>
          <a:off x="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1" name="Freeform 291">
          <a:extLst>
            <a:ext uri="{FF2B5EF4-FFF2-40B4-BE49-F238E27FC236}">
              <a16:creationId xmlns:a16="http://schemas.microsoft.com/office/drawing/2014/main" id="{7908B153-84D5-4FC9-B7D3-E81F2358A2A2}"/>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2" name="Freeform 292">
          <a:extLst>
            <a:ext uri="{FF2B5EF4-FFF2-40B4-BE49-F238E27FC236}">
              <a16:creationId xmlns:a16="http://schemas.microsoft.com/office/drawing/2014/main" id="{382AC847-F9A4-41B9-A69D-5E30AD20722A}"/>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3" name="Freeform 293">
          <a:extLst>
            <a:ext uri="{FF2B5EF4-FFF2-40B4-BE49-F238E27FC236}">
              <a16:creationId xmlns:a16="http://schemas.microsoft.com/office/drawing/2014/main" id="{EF1E3663-C6DC-49CE-BC71-C25873DA5217}"/>
            </a:ext>
          </a:extLst>
        </xdr:cNvPr>
        <xdr:cNvSpPr/>
      </xdr:nvSpPr>
      <xdr:spPr>
        <a:xfrm>
          <a:off x="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4" name="Freeform 294">
          <a:extLst>
            <a:ext uri="{FF2B5EF4-FFF2-40B4-BE49-F238E27FC236}">
              <a16:creationId xmlns:a16="http://schemas.microsoft.com/office/drawing/2014/main" id="{877065A4-EE8E-4C71-A44C-4A6B9DBEEE06}"/>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5" name="Freeform 295">
          <a:extLst>
            <a:ext uri="{FF2B5EF4-FFF2-40B4-BE49-F238E27FC236}">
              <a16:creationId xmlns:a16="http://schemas.microsoft.com/office/drawing/2014/main" id="{E0DFEBAA-FE4E-41C8-BF09-885E76B7CDA9}"/>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6" name="Freeform 296">
          <a:extLst>
            <a:ext uri="{FF2B5EF4-FFF2-40B4-BE49-F238E27FC236}">
              <a16:creationId xmlns:a16="http://schemas.microsoft.com/office/drawing/2014/main" id="{82C2D167-4781-4778-BF6D-F783E780F103}"/>
            </a:ext>
          </a:extLst>
        </xdr:cNvPr>
        <xdr:cNvSpPr/>
      </xdr:nvSpPr>
      <xdr:spPr>
        <a:xfrm>
          <a:off x="0" y="5248275"/>
          <a:ext cx="2540" cy="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7" name="Freeform 297">
          <a:extLst>
            <a:ext uri="{FF2B5EF4-FFF2-40B4-BE49-F238E27FC236}">
              <a16:creationId xmlns:a16="http://schemas.microsoft.com/office/drawing/2014/main" id="{B85BA48B-9966-4747-AE4F-48282ED60DA0}"/>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8" name="Freeform 298">
          <a:extLst>
            <a:ext uri="{FF2B5EF4-FFF2-40B4-BE49-F238E27FC236}">
              <a16:creationId xmlns:a16="http://schemas.microsoft.com/office/drawing/2014/main" id="{79D15E40-D09C-49D1-A588-62449DF225C0}"/>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49" name="Freeform 299">
          <a:extLst>
            <a:ext uri="{FF2B5EF4-FFF2-40B4-BE49-F238E27FC236}">
              <a16:creationId xmlns:a16="http://schemas.microsoft.com/office/drawing/2014/main" id="{91EB7941-75D1-4BD3-8159-7A0240E3D234}"/>
            </a:ext>
          </a:extLst>
        </xdr:cNvPr>
        <xdr:cNvSpPr/>
      </xdr:nvSpPr>
      <xdr:spPr>
        <a:xfrm>
          <a:off x="0" y="5248275"/>
          <a:ext cx="2540" cy="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0" name="Freeform 300">
          <a:extLst>
            <a:ext uri="{FF2B5EF4-FFF2-40B4-BE49-F238E27FC236}">
              <a16:creationId xmlns:a16="http://schemas.microsoft.com/office/drawing/2014/main" id="{F7B46166-A676-4606-AC7E-7AFE800713E6}"/>
            </a:ext>
          </a:extLst>
        </xdr:cNvPr>
        <xdr:cNvSpPr/>
      </xdr:nvSpPr>
      <xdr:spPr>
        <a:xfrm>
          <a:off x="0" y="5248275"/>
          <a:ext cx="2540" cy="0"/>
        </a:xfrm>
        <a:custGeom>
          <a:avLst/>
          <a:gdLst/>
          <a:ahLst/>
          <a:cxnLst/>
          <a:rect l="l" t="t" r="r" b="b"/>
          <a:pathLst>
            <a:path w="3035" h="3035">
              <a:moveTo>
                <a:pt x="0" y="3035"/>
              </a:moveTo>
              <a:lnTo>
                <a:pt x="3035" y="3035"/>
              </a:lnTo>
              <a:lnTo>
                <a:pt x="3035"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1" name="Freeform 301">
          <a:extLst>
            <a:ext uri="{FF2B5EF4-FFF2-40B4-BE49-F238E27FC236}">
              <a16:creationId xmlns:a16="http://schemas.microsoft.com/office/drawing/2014/main" id="{9F69C235-352E-4CDB-971F-47EDCDB44C24}"/>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2" name="Freeform 302">
          <a:extLst>
            <a:ext uri="{FF2B5EF4-FFF2-40B4-BE49-F238E27FC236}">
              <a16:creationId xmlns:a16="http://schemas.microsoft.com/office/drawing/2014/main" id="{48954263-70A6-493D-A1AF-F477463C6361}"/>
            </a:ext>
          </a:extLst>
        </xdr:cNvPr>
        <xdr:cNvSpPr/>
      </xdr:nvSpPr>
      <xdr:spPr>
        <a:xfrm>
          <a:off x="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3" name="Freeform 303">
          <a:extLst>
            <a:ext uri="{FF2B5EF4-FFF2-40B4-BE49-F238E27FC236}">
              <a16:creationId xmlns:a16="http://schemas.microsoft.com/office/drawing/2014/main" id="{5854883C-5E5D-46BB-B0A2-F41445552238}"/>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4" name="Freeform 304">
          <a:extLst>
            <a:ext uri="{FF2B5EF4-FFF2-40B4-BE49-F238E27FC236}">
              <a16:creationId xmlns:a16="http://schemas.microsoft.com/office/drawing/2014/main" id="{586F2963-53A7-42AF-9B20-97C795750002}"/>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5" name="Freeform 305">
          <a:extLst>
            <a:ext uri="{FF2B5EF4-FFF2-40B4-BE49-F238E27FC236}">
              <a16:creationId xmlns:a16="http://schemas.microsoft.com/office/drawing/2014/main" id="{A7F7B957-287A-4BF1-A999-2317B9C91945}"/>
            </a:ext>
          </a:extLst>
        </xdr:cNvPr>
        <xdr:cNvSpPr/>
      </xdr:nvSpPr>
      <xdr:spPr>
        <a:xfrm>
          <a:off x="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6" name="Freeform 306">
          <a:extLst>
            <a:ext uri="{FF2B5EF4-FFF2-40B4-BE49-F238E27FC236}">
              <a16:creationId xmlns:a16="http://schemas.microsoft.com/office/drawing/2014/main" id="{40E68C12-B0BC-4E9C-B851-D0A475BA9E96}"/>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7" name="Freeform 307">
          <a:extLst>
            <a:ext uri="{FF2B5EF4-FFF2-40B4-BE49-F238E27FC236}">
              <a16:creationId xmlns:a16="http://schemas.microsoft.com/office/drawing/2014/main" id="{CD7AB254-8788-4B8A-9BD7-E8BF07904EDE}"/>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8" name="Freeform 308">
          <a:extLst>
            <a:ext uri="{FF2B5EF4-FFF2-40B4-BE49-F238E27FC236}">
              <a16:creationId xmlns:a16="http://schemas.microsoft.com/office/drawing/2014/main" id="{464B6D4D-3F2A-48AC-933E-11060FC480A7}"/>
            </a:ext>
          </a:extLst>
        </xdr:cNvPr>
        <xdr:cNvSpPr/>
      </xdr:nvSpPr>
      <xdr:spPr>
        <a:xfrm>
          <a:off x="0" y="52482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52</xdr:row>
      <xdr:rowOff>0</xdr:rowOff>
    </xdr:from>
    <xdr:to>
      <xdr:col>0</xdr:col>
      <xdr:colOff>2540</xdr:colOff>
      <xdr:row>52</xdr:row>
      <xdr:rowOff>0</xdr:rowOff>
    </xdr:to>
    <xdr:sp macro="" textlink="">
      <xdr:nvSpPr>
        <xdr:cNvPr id="59" name="Freeform 309">
          <a:extLst>
            <a:ext uri="{FF2B5EF4-FFF2-40B4-BE49-F238E27FC236}">
              <a16:creationId xmlns:a16="http://schemas.microsoft.com/office/drawing/2014/main" id="{50FA59BB-E354-4CC4-ABB1-80893D8E8930}"/>
            </a:ext>
          </a:extLst>
        </xdr:cNvPr>
        <xdr:cNvSpPr/>
      </xdr:nvSpPr>
      <xdr:spPr>
        <a:xfrm>
          <a:off x="0" y="5248275"/>
          <a:ext cx="2540" cy="0"/>
        </a:xfrm>
        <a:custGeom>
          <a:avLst/>
          <a:gdLst/>
          <a:ahLst/>
          <a:cxnLst/>
          <a:rect l="l" t="t" r="r" b="b"/>
          <a:pathLst>
            <a:path w="3035" h="3048">
              <a:moveTo>
                <a:pt x="0" y="3048"/>
              </a:moveTo>
              <a:lnTo>
                <a:pt x="3035" y="3048"/>
              </a:lnTo>
              <a:lnTo>
                <a:pt x="3035"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17</xdr:col>
      <xdr:colOff>0</xdr:colOff>
      <xdr:row>54</xdr:row>
      <xdr:rowOff>47625</xdr:rowOff>
    </xdr:from>
    <xdr:to>
      <xdr:col>17</xdr:col>
      <xdr:colOff>2540</xdr:colOff>
      <xdr:row>54</xdr:row>
      <xdr:rowOff>50165</xdr:rowOff>
    </xdr:to>
    <xdr:sp macro="" textlink="">
      <xdr:nvSpPr>
        <xdr:cNvPr id="60" name="Freeform 139">
          <a:extLst>
            <a:ext uri="{FF2B5EF4-FFF2-40B4-BE49-F238E27FC236}">
              <a16:creationId xmlns:a16="http://schemas.microsoft.com/office/drawing/2014/main" id="{5E2DCB92-B2ED-440F-83EC-6192F0D8A981}"/>
            </a:ext>
          </a:extLst>
        </xdr:cNvPr>
        <xdr:cNvSpPr/>
      </xdr:nvSpPr>
      <xdr:spPr>
        <a:xfrm>
          <a:off x="12782550" y="5654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17</xdr:col>
      <xdr:colOff>542925</xdr:colOff>
      <xdr:row>54</xdr:row>
      <xdr:rowOff>47625</xdr:rowOff>
    </xdr:from>
    <xdr:to>
      <xdr:col>17</xdr:col>
      <xdr:colOff>545465</xdr:colOff>
      <xdr:row>54</xdr:row>
      <xdr:rowOff>50165</xdr:rowOff>
    </xdr:to>
    <xdr:sp macro="" textlink="">
      <xdr:nvSpPr>
        <xdr:cNvPr id="61" name="Freeform 140">
          <a:extLst>
            <a:ext uri="{FF2B5EF4-FFF2-40B4-BE49-F238E27FC236}">
              <a16:creationId xmlns:a16="http://schemas.microsoft.com/office/drawing/2014/main" id="{E78D2CC7-3B43-4ACC-8E32-05EA1A48602E}"/>
            </a:ext>
          </a:extLst>
        </xdr:cNvPr>
        <xdr:cNvSpPr/>
      </xdr:nvSpPr>
      <xdr:spPr>
        <a:xfrm>
          <a:off x="13322300" y="5654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542925</xdr:colOff>
      <xdr:row>54</xdr:row>
      <xdr:rowOff>47625</xdr:rowOff>
    </xdr:from>
    <xdr:to>
      <xdr:col>0</xdr:col>
      <xdr:colOff>545465</xdr:colOff>
      <xdr:row>54</xdr:row>
      <xdr:rowOff>50165</xdr:rowOff>
    </xdr:to>
    <xdr:sp macro="" textlink="">
      <xdr:nvSpPr>
        <xdr:cNvPr id="62" name="Freeform 145">
          <a:extLst>
            <a:ext uri="{FF2B5EF4-FFF2-40B4-BE49-F238E27FC236}">
              <a16:creationId xmlns:a16="http://schemas.microsoft.com/office/drawing/2014/main" id="{BD6BB8DC-8634-453E-9A19-ADA093FCBD19}"/>
            </a:ext>
          </a:extLst>
        </xdr:cNvPr>
        <xdr:cNvSpPr/>
      </xdr:nvSpPr>
      <xdr:spPr>
        <a:xfrm>
          <a:off x="539750" y="5654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17</xdr:col>
      <xdr:colOff>419100</xdr:colOff>
      <xdr:row>55</xdr:row>
      <xdr:rowOff>142875</xdr:rowOff>
    </xdr:from>
    <xdr:to>
      <xdr:col>17</xdr:col>
      <xdr:colOff>421640</xdr:colOff>
      <xdr:row>55</xdr:row>
      <xdr:rowOff>145415</xdr:rowOff>
    </xdr:to>
    <xdr:sp macro="" textlink="">
      <xdr:nvSpPr>
        <xdr:cNvPr id="63" name="Freeform 144">
          <a:extLst>
            <a:ext uri="{FF2B5EF4-FFF2-40B4-BE49-F238E27FC236}">
              <a16:creationId xmlns:a16="http://schemas.microsoft.com/office/drawing/2014/main" id="{F76149A4-2D18-4522-9B79-7D5ACF4AB416}"/>
            </a:ext>
          </a:extLst>
        </xdr:cNvPr>
        <xdr:cNvSpPr/>
      </xdr:nvSpPr>
      <xdr:spPr>
        <a:xfrm>
          <a:off x="13201650" y="5949950"/>
          <a:ext cx="2540" cy="2540"/>
        </a:xfrm>
        <a:custGeom>
          <a:avLst/>
          <a:gdLst/>
          <a:ahLst/>
          <a:cxnLst/>
          <a:rect l="l" t="t" r="r" b="b"/>
          <a:pathLst>
            <a:path w="3036" h="3048">
              <a:moveTo>
                <a:pt x="0" y="3048"/>
              </a:moveTo>
              <a:lnTo>
                <a:pt x="3036" y="3048"/>
              </a:lnTo>
              <a:lnTo>
                <a:pt x="3036"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542925</xdr:colOff>
      <xdr:row>55</xdr:row>
      <xdr:rowOff>142875</xdr:rowOff>
    </xdr:from>
    <xdr:to>
      <xdr:col>0</xdr:col>
      <xdr:colOff>545465</xdr:colOff>
      <xdr:row>55</xdr:row>
      <xdr:rowOff>145415</xdr:rowOff>
    </xdr:to>
    <xdr:sp macro="" textlink="">
      <xdr:nvSpPr>
        <xdr:cNvPr id="64" name="Freeform 146">
          <a:extLst>
            <a:ext uri="{FF2B5EF4-FFF2-40B4-BE49-F238E27FC236}">
              <a16:creationId xmlns:a16="http://schemas.microsoft.com/office/drawing/2014/main" id="{4A6A3554-EBE8-4642-9D85-EE8C788C74E6}"/>
            </a:ext>
          </a:extLst>
        </xdr:cNvPr>
        <xdr:cNvSpPr/>
      </xdr:nvSpPr>
      <xdr:spPr>
        <a:xfrm>
          <a:off x="539750" y="59499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53</xdr:row>
      <xdr:rowOff>152400</xdr:rowOff>
    </xdr:from>
    <xdr:to>
      <xdr:col>0</xdr:col>
      <xdr:colOff>2540</xdr:colOff>
      <xdr:row>53</xdr:row>
      <xdr:rowOff>154940</xdr:rowOff>
    </xdr:to>
    <xdr:sp macro="" textlink="">
      <xdr:nvSpPr>
        <xdr:cNvPr id="65" name="Freeform 147">
          <a:extLst>
            <a:ext uri="{FF2B5EF4-FFF2-40B4-BE49-F238E27FC236}">
              <a16:creationId xmlns:a16="http://schemas.microsoft.com/office/drawing/2014/main" id="{98919E52-8DF9-477F-A592-0FB22489BD64}"/>
            </a:ext>
          </a:extLst>
        </xdr:cNvPr>
        <xdr:cNvSpPr/>
      </xdr:nvSpPr>
      <xdr:spPr>
        <a:xfrm>
          <a:off x="0" y="55816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53</xdr:row>
      <xdr:rowOff>152400</xdr:rowOff>
    </xdr:from>
    <xdr:to>
      <xdr:col>0</xdr:col>
      <xdr:colOff>2540</xdr:colOff>
      <xdr:row>53</xdr:row>
      <xdr:rowOff>154940</xdr:rowOff>
    </xdr:to>
    <xdr:sp macro="" textlink="">
      <xdr:nvSpPr>
        <xdr:cNvPr id="66" name="Freeform 150">
          <a:extLst>
            <a:ext uri="{FF2B5EF4-FFF2-40B4-BE49-F238E27FC236}">
              <a16:creationId xmlns:a16="http://schemas.microsoft.com/office/drawing/2014/main" id="{AFB5061A-8BEC-4F13-80C7-821F5EA69BA0}"/>
            </a:ext>
          </a:extLst>
        </xdr:cNvPr>
        <xdr:cNvSpPr/>
      </xdr:nvSpPr>
      <xdr:spPr>
        <a:xfrm>
          <a:off x="0" y="55816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55</xdr:row>
      <xdr:rowOff>66675</xdr:rowOff>
    </xdr:from>
    <xdr:to>
      <xdr:col>0</xdr:col>
      <xdr:colOff>2540</xdr:colOff>
      <xdr:row>55</xdr:row>
      <xdr:rowOff>69215</xdr:rowOff>
    </xdr:to>
    <xdr:sp macro="" textlink="">
      <xdr:nvSpPr>
        <xdr:cNvPr id="67" name="Freeform 148">
          <a:extLst>
            <a:ext uri="{FF2B5EF4-FFF2-40B4-BE49-F238E27FC236}">
              <a16:creationId xmlns:a16="http://schemas.microsoft.com/office/drawing/2014/main" id="{072310F6-44D2-4F12-8949-8674CB29E7C5}"/>
            </a:ext>
          </a:extLst>
        </xdr:cNvPr>
        <xdr:cNvSpPr/>
      </xdr:nvSpPr>
      <xdr:spPr>
        <a:xfrm>
          <a:off x="0" y="58737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55</xdr:row>
      <xdr:rowOff>66675</xdr:rowOff>
    </xdr:from>
    <xdr:to>
      <xdr:col>0</xdr:col>
      <xdr:colOff>2540</xdr:colOff>
      <xdr:row>55</xdr:row>
      <xdr:rowOff>69215</xdr:rowOff>
    </xdr:to>
    <xdr:sp macro="" textlink="">
      <xdr:nvSpPr>
        <xdr:cNvPr id="68" name="Freeform 151">
          <a:extLst>
            <a:ext uri="{FF2B5EF4-FFF2-40B4-BE49-F238E27FC236}">
              <a16:creationId xmlns:a16="http://schemas.microsoft.com/office/drawing/2014/main" id="{732C14FC-93E9-4D95-8225-20CF51461371}"/>
            </a:ext>
          </a:extLst>
        </xdr:cNvPr>
        <xdr:cNvSpPr/>
      </xdr:nvSpPr>
      <xdr:spPr>
        <a:xfrm>
          <a:off x="0" y="58737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56</xdr:row>
      <xdr:rowOff>171450</xdr:rowOff>
    </xdr:from>
    <xdr:to>
      <xdr:col>0</xdr:col>
      <xdr:colOff>2540</xdr:colOff>
      <xdr:row>56</xdr:row>
      <xdr:rowOff>173990</xdr:rowOff>
    </xdr:to>
    <xdr:sp macro="" textlink="">
      <xdr:nvSpPr>
        <xdr:cNvPr id="69" name="Freeform 149">
          <a:extLst>
            <a:ext uri="{FF2B5EF4-FFF2-40B4-BE49-F238E27FC236}">
              <a16:creationId xmlns:a16="http://schemas.microsoft.com/office/drawing/2014/main" id="{69E933FD-FEAA-491E-B977-76EAADED000C}"/>
            </a:ext>
          </a:extLst>
        </xdr:cNvPr>
        <xdr:cNvSpPr/>
      </xdr:nvSpPr>
      <xdr:spPr>
        <a:xfrm>
          <a:off x="0" y="6162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56</xdr:row>
      <xdr:rowOff>171450</xdr:rowOff>
    </xdr:from>
    <xdr:to>
      <xdr:col>0</xdr:col>
      <xdr:colOff>2540</xdr:colOff>
      <xdr:row>56</xdr:row>
      <xdr:rowOff>173990</xdr:rowOff>
    </xdr:to>
    <xdr:sp macro="" textlink="">
      <xdr:nvSpPr>
        <xdr:cNvPr id="70" name="Freeform 152">
          <a:extLst>
            <a:ext uri="{FF2B5EF4-FFF2-40B4-BE49-F238E27FC236}">
              <a16:creationId xmlns:a16="http://schemas.microsoft.com/office/drawing/2014/main" id="{DC5EC1BF-15C6-4997-9BBF-568A18434668}"/>
            </a:ext>
          </a:extLst>
        </xdr:cNvPr>
        <xdr:cNvSpPr/>
      </xdr:nvSpPr>
      <xdr:spPr>
        <a:xfrm>
          <a:off x="0" y="6162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56</xdr:row>
      <xdr:rowOff>171450</xdr:rowOff>
    </xdr:from>
    <xdr:to>
      <xdr:col>0</xdr:col>
      <xdr:colOff>2540</xdr:colOff>
      <xdr:row>56</xdr:row>
      <xdr:rowOff>173990</xdr:rowOff>
    </xdr:to>
    <xdr:sp macro="" textlink="">
      <xdr:nvSpPr>
        <xdr:cNvPr id="71" name="Freeform 153">
          <a:extLst>
            <a:ext uri="{FF2B5EF4-FFF2-40B4-BE49-F238E27FC236}">
              <a16:creationId xmlns:a16="http://schemas.microsoft.com/office/drawing/2014/main" id="{CB498999-D0AF-4C37-9C5F-9F4DCB6AC41B}"/>
            </a:ext>
          </a:extLst>
        </xdr:cNvPr>
        <xdr:cNvSpPr/>
      </xdr:nvSpPr>
      <xdr:spPr>
        <a:xfrm>
          <a:off x="0" y="6162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56</xdr:row>
      <xdr:rowOff>171450</xdr:rowOff>
    </xdr:from>
    <xdr:to>
      <xdr:col>0</xdr:col>
      <xdr:colOff>2540</xdr:colOff>
      <xdr:row>56</xdr:row>
      <xdr:rowOff>173990</xdr:rowOff>
    </xdr:to>
    <xdr:sp macro="" textlink="">
      <xdr:nvSpPr>
        <xdr:cNvPr id="72" name="Freeform 154">
          <a:extLst>
            <a:ext uri="{FF2B5EF4-FFF2-40B4-BE49-F238E27FC236}">
              <a16:creationId xmlns:a16="http://schemas.microsoft.com/office/drawing/2014/main" id="{3D890454-FDAA-43C9-BCCB-95FB59CEAABD}"/>
            </a:ext>
          </a:extLst>
        </xdr:cNvPr>
        <xdr:cNvSpPr/>
      </xdr:nvSpPr>
      <xdr:spPr>
        <a:xfrm>
          <a:off x="0" y="6162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56</xdr:row>
      <xdr:rowOff>171450</xdr:rowOff>
    </xdr:from>
    <xdr:to>
      <xdr:col>0</xdr:col>
      <xdr:colOff>2540</xdr:colOff>
      <xdr:row>56</xdr:row>
      <xdr:rowOff>173990</xdr:rowOff>
    </xdr:to>
    <xdr:sp macro="" textlink="">
      <xdr:nvSpPr>
        <xdr:cNvPr id="73" name="Freeform 155">
          <a:extLst>
            <a:ext uri="{FF2B5EF4-FFF2-40B4-BE49-F238E27FC236}">
              <a16:creationId xmlns:a16="http://schemas.microsoft.com/office/drawing/2014/main" id="{918B7B1F-506D-4C9A-9342-314545F05270}"/>
            </a:ext>
          </a:extLst>
        </xdr:cNvPr>
        <xdr:cNvSpPr/>
      </xdr:nvSpPr>
      <xdr:spPr>
        <a:xfrm>
          <a:off x="0" y="6162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57</xdr:row>
      <xdr:rowOff>171450</xdr:rowOff>
    </xdr:from>
    <xdr:to>
      <xdr:col>0</xdr:col>
      <xdr:colOff>2540</xdr:colOff>
      <xdr:row>57</xdr:row>
      <xdr:rowOff>173990</xdr:rowOff>
    </xdr:to>
    <xdr:sp macro="" textlink="">
      <xdr:nvSpPr>
        <xdr:cNvPr id="74" name="Freeform 156">
          <a:extLst>
            <a:ext uri="{FF2B5EF4-FFF2-40B4-BE49-F238E27FC236}">
              <a16:creationId xmlns:a16="http://schemas.microsoft.com/office/drawing/2014/main" id="{A145E46B-A794-486B-A953-1B5DF6F6A26B}"/>
            </a:ext>
          </a:extLst>
        </xdr:cNvPr>
        <xdr:cNvSpPr/>
      </xdr:nvSpPr>
      <xdr:spPr>
        <a:xfrm>
          <a:off x="0" y="636270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57</xdr:row>
      <xdr:rowOff>171450</xdr:rowOff>
    </xdr:from>
    <xdr:to>
      <xdr:col>0</xdr:col>
      <xdr:colOff>2540</xdr:colOff>
      <xdr:row>57</xdr:row>
      <xdr:rowOff>173990</xdr:rowOff>
    </xdr:to>
    <xdr:sp macro="" textlink="">
      <xdr:nvSpPr>
        <xdr:cNvPr id="75" name="Freeform 157">
          <a:extLst>
            <a:ext uri="{FF2B5EF4-FFF2-40B4-BE49-F238E27FC236}">
              <a16:creationId xmlns:a16="http://schemas.microsoft.com/office/drawing/2014/main" id="{2B9FA324-42D8-4E68-A3C0-45EA0FB86D8F}"/>
            </a:ext>
          </a:extLst>
        </xdr:cNvPr>
        <xdr:cNvSpPr/>
      </xdr:nvSpPr>
      <xdr:spPr>
        <a:xfrm>
          <a:off x="0" y="636270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57</xdr:row>
      <xdr:rowOff>171450</xdr:rowOff>
    </xdr:from>
    <xdr:to>
      <xdr:col>0</xdr:col>
      <xdr:colOff>2540</xdr:colOff>
      <xdr:row>57</xdr:row>
      <xdr:rowOff>173990</xdr:rowOff>
    </xdr:to>
    <xdr:sp macro="" textlink="">
      <xdr:nvSpPr>
        <xdr:cNvPr id="76" name="Freeform 158">
          <a:extLst>
            <a:ext uri="{FF2B5EF4-FFF2-40B4-BE49-F238E27FC236}">
              <a16:creationId xmlns:a16="http://schemas.microsoft.com/office/drawing/2014/main" id="{E44467C9-DB75-4DC7-B2BC-AEF4298FC12C}"/>
            </a:ext>
          </a:extLst>
        </xdr:cNvPr>
        <xdr:cNvSpPr/>
      </xdr:nvSpPr>
      <xdr:spPr>
        <a:xfrm>
          <a:off x="0" y="636270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57</xdr:row>
      <xdr:rowOff>171450</xdr:rowOff>
    </xdr:from>
    <xdr:to>
      <xdr:col>0</xdr:col>
      <xdr:colOff>2540</xdr:colOff>
      <xdr:row>57</xdr:row>
      <xdr:rowOff>173990</xdr:rowOff>
    </xdr:to>
    <xdr:sp macro="" textlink="">
      <xdr:nvSpPr>
        <xdr:cNvPr id="77" name="Freeform 159">
          <a:extLst>
            <a:ext uri="{FF2B5EF4-FFF2-40B4-BE49-F238E27FC236}">
              <a16:creationId xmlns:a16="http://schemas.microsoft.com/office/drawing/2014/main" id="{99886227-0486-4524-96AE-708A79927501}"/>
            </a:ext>
          </a:extLst>
        </xdr:cNvPr>
        <xdr:cNvSpPr/>
      </xdr:nvSpPr>
      <xdr:spPr>
        <a:xfrm>
          <a:off x="0" y="636270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57</xdr:row>
      <xdr:rowOff>171450</xdr:rowOff>
    </xdr:from>
    <xdr:to>
      <xdr:col>0</xdr:col>
      <xdr:colOff>2540</xdr:colOff>
      <xdr:row>57</xdr:row>
      <xdr:rowOff>173990</xdr:rowOff>
    </xdr:to>
    <xdr:sp macro="" textlink="">
      <xdr:nvSpPr>
        <xdr:cNvPr id="78" name="Freeform 160">
          <a:extLst>
            <a:ext uri="{FF2B5EF4-FFF2-40B4-BE49-F238E27FC236}">
              <a16:creationId xmlns:a16="http://schemas.microsoft.com/office/drawing/2014/main" id="{746109ED-56D5-4C44-994A-70A80158709C}"/>
            </a:ext>
          </a:extLst>
        </xdr:cNvPr>
        <xdr:cNvSpPr/>
      </xdr:nvSpPr>
      <xdr:spPr>
        <a:xfrm>
          <a:off x="0" y="636270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58</xdr:row>
      <xdr:rowOff>171450</xdr:rowOff>
    </xdr:from>
    <xdr:to>
      <xdr:col>0</xdr:col>
      <xdr:colOff>2540</xdr:colOff>
      <xdr:row>58</xdr:row>
      <xdr:rowOff>173990</xdr:rowOff>
    </xdr:to>
    <xdr:sp macro="" textlink="">
      <xdr:nvSpPr>
        <xdr:cNvPr id="79" name="Freeform 161">
          <a:extLst>
            <a:ext uri="{FF2B5EF4-FFF2-40B4-BE49-F238E27FC236}">
              <a16:creationId xmlns:a16="http://schemas.microsoft.com/office/drawing/2014/main" id="{DDD08E6B-A639-42D1-BDDA-A4A69010BBBA}"/>
            </a:ext>
          </a:extLst>
        </xdr:cNvPr>
        <xdr:cNvSpPr/>
      </xdr:nvSpPr>
      <xdr:spPr>
        <a:xfrm>
          <a:off x="0" y="654367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58</xdr:row>
      <xdr:rowOff>171450</xdr:rowOff>
    </xdr:from>
    <xdr:to>
      <xdr:col>0</xdr:col>
      <xdr:colOff>2540</xdr:colOff>
      <xdr:row>58</xdr:row>
      <xdr:rowOff>173990</xdr:rowOff>
    </xdr:to>
    <xdr:sp macro="" textlink="">
      <xdr:nvSpPr>
        <xdr:cNvPr id="80" name="Freeform 162">
          <a:extLst>
            <a:ext uri="{FF2B5EF4-FFF2-40B4-BE49-F238E27FC236}">
              <a16:creationId xmlns:a16="http://schemas.microsoft.com/office/drawing/2014/main" id="{D173AE68-1DD0-4067-9377-299B37439DC5}"/>
            </a:ext>
          </a:extLst>
        </xdr:cNvPr>
        <xdr:cNvSpPr/>
      </xdr:nvSpPr>
      <xdr:spPr>
        <a:xfrm>
          <a:off x="0" y="654367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58</xdr:row>
      <xdr:rowOff>171450</xdr:rowOff>
    </xdr:from>
    <xdr:to>
      <xdr:col>0</xdr:col>
      <xdr:colOff>2540</xdr:colOff>
      <xdr:row>58</xdr:row>
      <xdr:rowOff>173990</xdr:rowOff>
    </xdr:to>
    <xdr:sp macro="" textlink="">
      <xdr:nvSpPr>
        <xdr:cNvPr id="81" name="Freeform 163">
          <a:extLst>
            <a:ext uri="{FF2B5EF4-FFF2-40B4-BE49-F238E27FC236}">
              <a16:creationId xmlns:a16="http://schemas.microsoft.com/office/drawing/2014/main" id="{F91AA69F-3729-44A2-BBD4-089DCE3801B7}"/>
            </a:ext>
          </a:extLst>
        </xdr:cNvPr>
        <xdr:cNvSpPr/>
      </xdr:nvSpPr>
      <xdr:spPr>
        <a:xfrm>
          <a:off x="0" y="654367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58</xdr:row>
      <xdr:rowOff>171450</xdr:rowOff>
    </xdr:from>
    <xdr:to>
      <xdr:col>0</xdr:col>
      <xdr:colOff>2540</xdr:colOff>
      <xdr:row>58</xdr:row>
      <xdr:rowOff>173990</xdr:rowOff>
    </xdr:to>
    <xdr:sp macro="" textlink="">
      <xdr:nvSpPr>
        <xdr:cNvPr id="82" name="Freeform 164">
          <a:extLst>
            <a:ext uri="{FF2B5EF4-FFF2-40B4-BE49-F238E27FC236}">
              <a16:creationId xmlns:a16="http://schemas.microsoft.com/office/drawing/2014/main" id="{82100188-1350-48FD-B0CA-05860E8EF36B}"/>
            </a:ext>
          </a:extLst>
        </xdr:cNvPr>
        <xdr:cNvSpPr/>
      </xdr:nvSpPr>
      <xdr:spPr>
        <a:xfrm>
          <a:off x="0" y="654367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58</xdr:row>
      <xdr:rowOff>171450</xdr:rowOff>
    </xdr:from>
    <xdr:to>
      <xdr:col>0</xdr:col>
      <xdr:colOff>2540</xdr:colOff>
      <xdr:row>58</xdr:row>
      <xdr:rowOff>173990</xdr:rowOff>
    </xdr:to>
    <xdr:sp macro="" textlink="">
      <xdr:nvSpPr>
        <xdr:cNvPr id="83" name="Freeform 165">
          <a:extLst>
            <a:ext uri="{FF2B5EF4-FFF2-40B4-BE49-F238E27FC236}">
              <a16:creationId xmlns:a16="http://schemas.microsoft.com/office/drawing/2014/main" id="{C52BB16F-FF0C-47E0-9EA7-ED35D79E19E9}"/>
            </a:ext>
          </a:extLst>
        </xdr:cNvPr>
        <xdr:cNvSpPr/>
      </xdr:nvSpPr>
      <xdr:spPr>
        <a:xfrm>
          <a:off x="0" y="654367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59</xdr:row>
      <xdr:rowOff>171450</xdr:rowOff>
    </xdr:from>
    <xdr:to>
      <xdr:col>0</xdr:col>
      <xdr:colOff>2540</xdr:colOff>
      <xdr:row>59</xdr:row>
      <xdr:rowOff>173990</xdr:rowOff>
    </xdr:to>
    <xdr:sp macro="" textlink="">
      <xdr:nvSpPr>
        <xdr:cNvPr id="84" name="Freeform 166">
          <a:extLst>
            <a:ext uri="{FF2B5EF4-FFF2-40B4-BE49-F238E27FC236}">
              <a16:creationId xmlns:a16="http://schemas.microsoft.com/office/drawing/2014/main" id="{1C650D66-CD10-479F-A2FA-36932F0D05CC}"/>
            </a:ext>
          </a:extLst>
        </xdr:cNvPr>
        <xdr:cNvSpPr/>
      </xdr:nvSpPr>
      <xdr:spPr>
        <a:xfrm>
          <a:off x="0" y="67246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59</xdr:row>
      <xdr:rowOff>171450</xdr:rowOff>
    </xdr:from>
    <xdr:to>
      <xdr:col>0</xdr:col>
      <xdr:colOff>2540</xdr:colOff>
      <xdr:row>59</xdr:row>
      <xdr:rowOff>173990</xdr:rowOff>
    </xdr:to>
    <xdr:sp macro="" textlink="">
      <xdr:nvSpPr>
        <xdr:cNvPr id="85" name="Freeform 167">
          <a:extLst>
            <a:ext uri="{FF2B5EF4-FFF2-40B4-BE49-F238E27FC236}">
              <a16:creationId xmlns:a16="http://schemas.microsoft.com/office/drawing/2014/main" id="{371D273F-F53C-455B-8776-D855DA58D7D7}"/>
            </a:ext>
          </a:extLst>
        </xdr:cNvPr>
        <xdr:cNvSpPr/>
      </xdr:nvSpPr>
      <xdr:spPr>
        <a:xfrm>
          <a:off x="0" y="67246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59</xdr:row>
      <xdr:rowOff>171450</xdr:rowOff>
    </xdr:from>
    <xdr:to>
      <xdr:col>0</xdr:col>
      <xdr:colOff>2540</xdr:colOff>
      <xdr:row>59</xdr:row>
      <xdr:rowOff>173990</xdr:rowOff>
    </xdr:to>
    <xdr:sp macro="" textlink="">
      <xdr:nvSpPr>
        <xdr:cNvPr id="86" name="Freeform 168">
          <a:extLst>
            <a:ext uri="{FF2B5EF4-FFF2-40B4-BE49-F238E27FC236}">
              <a16:creationId xmlns:a16="http://schemas.microsoft.com/office/drawing/2014/main" id="{BA8A5373-67D6-4783-800D-B4576E39A081}"/>
            </a:ext>
          </a:extLst>
        </xdr:cNvPr>
        <xdr:cNvSpPr/>
      </xdr:nvSpPr>
      <xdr:spPr>
        <a:xfrm>
          <a:off x="0" y="67246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59</xdr:row>
      <xdr:rowOff>171450</xdr:rowOff>
    </xdr:from>
    <xdr:to>
      <xdr:col>0</xdr:col>
      <xdr:colOff>2540</xdr:colOff>
      <xdr:row>59</xdr:row>
      <xdr:rowOff>173990</xdr:rowOff>
    </xdr:to>
    <xdr:sp macro="" textlink="">
      <xdr:nvSpPr>
        <xdr:cNvPr id="87" name="Freeform 169">
          <a:extLst>
            <a:ext uri="{FF2B5EF4-FFF2-40B4-BE49-F238E27FC236}">
              <a16:creationId xmlns:a16="http://schemas.microsoft.com/office/drawing/2014/main" id="{A72CDB89-8529-4D4C-8803-B10A5F812608}"/>
            </a:ext>
          </a:extLst>
        </xdr:cNvPr>
        <xdr:cNvSpPr/>
      </xdr:nvSpPr>
      <xdr:spPr>
        <a:xfrm>
          <a:off x="0" y="67246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59</xdr:row>
      <xdr:rowOff>171450</xdr:rowOff>
    </xdr:from>
    <xdr:to>
      <xdr:col>0</xdr:col>
      <xdr:colOff>2540</xdr:colOff>
      <xdr:row>59</xdr:row>
      <xdr:rowOff>173990</xdr:rowOff>
    </xdr:to>
    <xdr:sp macro="" textlink="">
      <xdr:nvSpPr>
        <xdr:cNvPr id="88" name="Freeform 170">
          <a:extLst>
            <a:ext uri="{FF2B5EF4-FFF2-40B4-BE49-F238E27FC236}">
              <a16:creationId xmlns:a16="http://schemas.microsoft.com/office/drawing/2014/main" id="{6EF54BF5-1E78-4265-9985-310053FFA4E5}"/>
            </a:ext>
          </a:extLst>
        </xdr:cNvPr>
        <xdr:cNvSpPr/>
      </xdr:nvSpPr>
      <xdr:spPr>
        <a:xfrm>
          <a:off x="0" y="67246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60</xdr:row>
      <xdr:rowOff>171450</xdr:rowOff>
    </xdr:from>
    <xdr:to>
      <xdr:col>0</xdr:col>
      <xdr:colOff>2540</xdr:colOff>
      <xdr:row>60</xdr:row>
      <xdr:rowOff>173990</xdr:rowOff>
    </xdr:to>
    <xdr:sp macro="" textlink="">
      <xdr:nvSpPr>
        <xdr:cNvPr id="89" name="Freeform 171">
          <a:extLst>
            <a:ext uri="{FF2B5EF4-FFF2-40B4-BE49-F238E27FC236}">
              <a16:creationId xmlns:a16="http://schemas.microsoft.com/office/drawing/2014/main" id="{608D4A3B-5C3E-4EF9-A426-D7CDBB97FA4B}"/>
            </a:ext>
          </a:extLst>
        </xdr:cNvPr>
        <xdr:cNvSpPr/>
      </xdr:nvSpPr>
      <xdr:spPr>
        <a:xfrm>
          <a:off x="0" y="69056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60</xdr:row>
      <xdr:rowOff>171450</xdr:rowOff>
    </xdr:from>
    <xdr:to>
      <xdr:col>0</xdr:col>
      <xdr:colOff>2540</xdr:colOff>
      <xdr:row>60</xdr:row>
      <xdr:rowOff>173990</xdr:rowOff>
    </xdr:to>
    <xdr:sp macro="" textlink="">
      <xdr:nvSpPr>
        <xdr:cNvPr id="90" name="Freeform 172">
          <a:extLst>
            <a:ext uri="{FF2B5EF4-FFF2-40B4-BE49-F238E27FC236}">
              <a16:creationId xmlns:a16="http://schemas.microsoft.com/office/drawing/2014/main" id="{DD49913C-60AA-40D5-B30E-511B6ACB4E67}"/>
            </a:ext>
          </a:extLst>
        </xdr:cNvPr>
        <xdr:cNvSpPr/>
      </xdr:nvSpPr>
      <xdr:spPr>
        <a:xfrm>
          <a:off x="0" y="69056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60</xdr:row>
      <xdr:rowOff>171450</xdr:rowOff>
    </xdr:from>
    <xdr:to>
      <xdr:col>0</xdr:col>
      <xdr:colOff>2540</xdr:colOff>
      <xdr:row>60</xdr:row>
      <xdr:rowOff>173990</xdr:rowOff>
    </xdr:to>
    <xdr:sp macro="" textlink="">
      <xdr:nvSpPr>
        <xdr:cNvPr id="91" name="Freeform 173">
          <a:extLst>
            <a:ext uri="{FF2B5EF4-FFF2-40B4-BE49-F238E27FC236}">
              <a16:creationId xmlns:a16="http://schemas.microsoft.com/office/drawing/2014/main" id="{9CC76666-4D30-4619-8860-D2FE197CAE3B}"/>
            </a:ext>
          </a:extLst>
        </xdr:cNvPr>
        <xdr:cNvSpPr/>
      </xdr:nvSpPr>
      <xdr:spPr>
        <a:xfrm>
          <a:off x="0" y="69056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60</xdr:row>
      <xdr:rowOff>171450</xdr:rowOff>
    </xdr:from>
    <xdr:to>
      <xdr:col>0</xdr:col>
      <xdr:colOff>2540</xdr:colOff>
      <xdr:row>60</xdr:row>
      <xdr:rowOff>173990</xdr:rowOff>
    </xdr:to>
    <xdr:sp macro="" textlink="">
      <xdr:nvSpPr>
        <xdr:cNvPr id="92" name="Freeform 174">
          <a:extLst>
            <a:ext uri="{FF2B5EF4-FFF2-40B4-BE49-F238E27FC236}">
              <a16:creationId xmlns:a16="http://schemas.microsoft.com/office/drawing/2014/main" id="{252C5237-A302-4BAB-85D0-B8F9F8646A64}"/>
            </a:ext>
          </a:extLst>
        </xdr:cNvPr>
        <xdr:cNvSpPr/>
      </xdr:nvSpPr>
      <xdr:spPr>
        <a:xfrm>
          <a:off x="0" y="69056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60</xdr:row>
      <xdr:rowOff>171450</xdr:rowOff>
    </xdr:from>
    <xdr:to>
      <xdr:col>0</xdr:col>
      <xdr:colOff>2540</xdr:colOff>
      <xdr:row>60</xdr:row>
      <xdr:rowOff>173990</xdr:rowOff>
    </xdr:to>
    <xdr:sp macro="" textlink="">
      <xdr:nvSpPr>
        <xdr:cNvPr id="93" name="Freeform 175">
          <a:extLst>
            <a:ext uri="{FF2B5EF4-FFF2-40B4-BE49-F238E27FC236}">
              <a16:creationId xmlns:a16="http://schemas.microsoft.com/office/drawing/2014/main" id="{502FFB7F-3825-4341-A14C-76E9EDF52B35}"/>
            </a:ext>
          </a:extLst>
        </xdr:cNvPr>
        <xdr:cNvSpPr/>
      </xdr:nvSpPr>
      <xdr:spPr>
        <a:xfrm>
          <a:off x="0" y="69056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61</xdr:row>
      <xdr:rowOff>171450</xdr:rowOff>
    </xdr:from>
    <xdr:to>
      <xdr:col>0</xdr:col>
      <xdr:colOff>2540</xdr:colOff>
      <xdr:row>61</xdr:row>
      <xdr:rowOff>173990</xdr:rowOff>
    </xdr:to>
    <xdr:sp macro="" textlink="">
      <xdr:nvSpPr>
        <xdr:cNvPr id="94" name="Freeform 176">
          <a:extLst>
            <a:ext uri="{FF2B5EF4-FFF2-40B4-BE49-F238E27FC236}">
              <a16:creationId xmlns:a16="http://schemas.microsoft.com/office/drawing/2014/main" id="{8415FDCB-0C75-47A5-B470-F9D6DD773CC0}"/>
            </a:ext>
          </a:extLst>
        </xdr:cNvPr>
        <xdr:cNvSpPr/>
      </xdr:nvSpPr>
      <xdr:spPr>
        <a:xfrm>
          <a:off x="0" y="70866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61</xdr:row>
      <xdr:rowOff>171450</xdr:rowOff>
    </xdr:from>
    <xdr:to>
      <xdr:col>0</xdr:col>
      <xdr:colOff>2540</xdr:colOff>
      <xdr:row>61</xdr:row>
      <xdr:rowOff>173990</xdr:rowOff>
    </xdr:to>
    <xdr:sp macro="" textlink="">
      <xdr:nvSpPr>
        <xdr:cNvPr id="95" name="Freeform 177">
          <a:extLst>
            <a:ext uri="{FF2B5EF4-FFF2-40B4-BE49-F238E27FC236}">
              <a16:creationId xmlns:a16="http://schemas.microsoft.com/office/drawing/2014/main" id="{D39C425D-91EF-4ECE-9F67-CED24B248D69}"/>
            </a:ext>
          </a:extLst>
        </xdr:cNvPr>
        <xdr:cNvSpPr/>
      </xdr:nvSpPr>
      <xdr:spPr>
        <a:xfrm>
          <a:off x="0" y="70866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61</xdr:row>
      <xdr:rowOff>171450</xdr:rowOff>
    </xdr:from>
    <xdr:to>
      <xdr:col>0</xdr:col>
      <xdr:colOff>2540</xdr:colOff>
      <xdr:row>61</xdr:row>
      <xdr:rowOff>173990</xdr:rowOff>
    </xdr:to>
    <xdr:sp macro="" textlink="">
      <xdr:nvSpPr>
        <xdr:cNvPr id="96" name="Freeform 178">
          <a:extLst>
            <a:ext uri="{FF2B5EF4-FFF2-40B4-BE49-F238E27FC236}">
              <a16:creationId xmlns:a16="http://schemas.microsoft.com/office/drawing/2014/main" id="{B9DCF767-1174-45EC-A42C-09DF4AB4F00E}"/>
            </a:ext>
          </a:extLst>
        </xdr:cNvPr>
        <xdr:cNvSpPr/>
      </xdr:nvSpPr>
      <xdr:spPr>
        <a:xfrm>
          <a:off x="0" y="70866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61</xdr:row>
      <xdr:rowOff>171450</xdr:rowOff>
    </xdr:from>
    <xdr:to>
      <xdr:col>0</xdr:col>
      <xdr:colOff>2540</xdr:colOff>
      <xdr:row>61</xdr:row>
      <xdr:rowOff>173990</xdr:rowOff>
    </xdr:to>
    <xdr:sp macro="" textlink="">
      <xdr:nvSpPr>
        <xdr:cNvPr id="97" name="Freeform 179">
          <a:extLst>
            <a:ext uri="{FF2B5EF4-FFF2-40B4-BE49-F238E27FC236}">
              <a16:creationId xmlns:a16="http://schemas.microsoft.com/office/drawing/2014/main" id="{6E83B0E2-EADF-4455-B863-1BEB4289BDF0}"/>
            </a:ext>
          </a:extLst>
        </xdr:cNvPr>
        <xdr:cNvSpPr/>
      </xdr:nvSpPr>
      <xdr:spPr>
        <a:xfrm>
          <a:off x="0" y="70866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61</xdr:row>
      <xdr:rowOff>171450</xdr:rowOff>
    </xdr:from>
    <xdr:to>
      <xdr:col>0</xdr:col>
      <xdr:colOff>2540</xdr:colOff>
      <xdr:row>61</xdr:row>
      <xdr:rowOff>173990</xdr:rowOff>
    </xdr:to>
    <xdr:sp macro="" textlink="">
      <xdr:nvSpPr>
        <xdr:cNvPr id="98" name="Freeform 180">
          <a:extLst>
            <a:ext uri="{FF2B5EF4-FFF2-40B4-BE49-F238E27FC236}">
              <a16:creationId xmlns:a16="http://schemas.microsoft.com/office/drawing/2014/main" id="{140A42E9-C22D-40AD-AFC7-10B7FD07C91C}"/>
            </a:ext>
          </a:extLst>
        </xdr:cNvPr>
        <xdr:cNvSpPr/>
      </xdr:nvSpPr>
      <xdr:spPr>
        <a:xfrm>
          <a:off x="0" y="70866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62</xdr:row>
      <xdr:rowOff>171450</xdr:rowOff>
    </xdr:from>
    <xdr:to>
      <xdr:col>0</xdr:col>
      <xdr:colOff>2540</xdr:colOff>
      <xdr:row>62</xdr:row>
      <xdr:rowOff>173990</xdr:rowOff>
    </xdr:to>
    <xdr:sp macro="" textlink="">
      <xdr:nvSpPr>
        <xdr:cNvPr id="99" name="Freeform 181">
          <a:extLst>
            <a:ext uri="{FF2B5EF4-FFF2-40B4-BE49-F238E27FC236}">
              <a16:creationId xmlns:a16="http://schemas.microsoft.com/office/drawing/2014/main" id="{7D2F152A-0CE2-4DD1-AD2E-6358EBCDDAFA}"/>
            </a:ext>
          </a:extLst>
        </xdr:cNvPr>
        <xdr:cNvSpPr/>
      </xdr:nvSpPr>
      <xdr:spPr>
        <a:xfrm>
          <a:off x="0" y="72675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62</xdr:row>
      <xdr:rowOff>171450</xdr:rowOff>
    </xdr:from>
    <xdr:to>
      <xdr:col>0</xdr:col>
      <xdr:colOff>2540</xdr:colOff>
      <xdr:row>62</xdr:row>
      <xdr:rowOff>173990</xdr:rowOff>
    </xdr:to>
    <xdr:sp macro="" textlink="">
      <xdr:nvSpPr>
        <xdr:cNvPr id="100" name="Freeform 182">
          <a:extLst>
            <a:ext uri="{FF2B5EF4-FFF2-40B4-BE49-F238E27FC236}">
              <a16:creationId xmlns:a16="http://schemas.microsoft.com/office/drawing/2014/main" id="{16524827-775C-4415-8F68-75C80D6CA5C1}"/>
            </a:ext>
          </a:extLst>
        </xdr:cNvPr>
        <xdr:cNvSpPr/>
      </xdr:nvSpPr>
      <xdr:spPr>
        <a:xfrm>
          <a:off x="0" y="72675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62</xdr:row>
      <xdr:rowOff>171450</xdr:rowOff>
    </xdr:from>
    <xdr:to>
      <xdr:col>0</xdr:col>
      <xdr:colOff>2540</xdr:colOff>
      <xdr:row>62</xdr:row>
      <xdr:rowOff>173990</xdr:rowOff>
    </xdr:to>
    <xdr:sp macro="" textlink="">
      <xdr:nvSpPr>
        <xdr:cNvPr id="101" name="Freeform 183">
          <a:extLst>
            <a:ext uri="{FF2B5EF4-FFF2-40B4-BE49-F238E27FC236}">
              <a16:creationId xmlns:a16="http://schemas.microsoft.com/office/drawing/2014/main" id="{0B7CBD83-733F-4989-8A18-C320635AE48D}"/>
            </a:ext>
          </a:extLst>
        </xdr:cNvPr>
        <xdr:cNvSpPr/>
      </xdr:nvSpPr>
      <xdr:spPr>
        <a:xfrm>
          <a:off x="0" y="72675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62</xdr:row>
      <xdr:rowOff>171450</xdr:rowOff>
    </xdr:from>
    <xdr:to>
      <xdr:col>0</xdr:col>
      <xdr:colOff>2540</xdr:colOff>
      <xdr:row>62</xdr:row>
      <xdr:rowOff>173990</xdr:rowOff>
    </xdr:to>
    <xdr:sp macro="" textlink="">
      <xdr:nvSpPr>
        <xdr:cNvPr id="102" name="Freeform 184">
          <a:extLst>
            <a:ext uri="{FF2B5EF4-FFF2-40B4-BE49-F238E27FC236}">
              <a16:creationId xmlns:a16="http://schemas.microsoft.com/office/drawing/2014/main" id="{96C76F9B-1D7E-4B4F-BC47-EF76AEC63732}"/>
            </a:ext>
          </a:extLst>
        </xdr:cNvPr>
        <xdr:cNvSpPr/>
      </xdr:nvSpPr>
      <xdr:spPr>
        <a:xfrm>
          <a:off x="0" y="72675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62</xdr:row>
      <xdr:rowOff>171450</xdr:rowOff>
    </xdr:from>
    <xdr:to>
      <xdr:col>0</xdr:col>
      <xdr:colOff>2540</xdr:colOff>
      <xdr:row>62</xdr:row>
      <xdr:rowOff>173990</xdr:rowOff>
    </xdr:to>
    <xdr:sp macro="" textlink="">
      <xdr:nvSpPr>
        <xdr:cNvPr id="103" name="Freeform 185">
          <a:extLst>
            <a:ext uri="{FF2B5EF4-FFF2-40B4-BE49-F238E27FC236}">
              <a16:creationId xmlns:a16="http://schemas.microsoft.com/office/drawing/2014/main" id="{F245837B-C3F0-43B0-8E7F-11C38DF537DD}"/>
            </a:ext>
          </a:extLst>
        </xdr:cNvPr>
        <xdr:cNvSpPr/>
      </xdr:nvSpPr>
      <xdr:spPr>
        <a:xfrm>
          <a:off x="0" y="72675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63</xdr:row>
      <xdr:rowOff>171450</xdr:rowOff>
    </xdr:from>
    <xdr:to>
      <xdr:col>0</xdr:col>
      <xdr:colOff>2540</xdr:colOff>
      <xdr:row>63</xdr:row>
      <xdr:rowOff>173990</xdr:rowOff>
    </xdr:to>
    <xdr:sp macro="" textlink="">
      <xdr:nvSpPr>
        <xdr:cNvPr id="104" name="Freeform 186">
          <a:extLst>
            <a:ext uri="{FF2B5EF4-FFF2-40B4-BE49-F238E27FC236}">
              <a16:creationId xmlns:a16="http://schemas.microsoft.com/office/drawing/2014/main" id="{F16FA64D-FD00-4D98-A6D8-503E062EC0E3}"/>
            </a:ext>
          </a:extLst>
        </xdr:cNvPr>
        <xdr:cNvSpPr/>
      </xdr:nvSpPr>
      <xdr:spPr>
        <a:xfrm>
          <a:off x="0" y="74485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63</xdr:row>
      <xdr:rowOff>171450</xdr:rowOff>
    </xdr:from>
    <xdr:to>
      <xdr:col>0</xdr:col>
      <xdr:colOff>2540</xdr:colOff>
      <xdr:row>63</xdr:row>
      <xdr:rowOff>173990</xdr:rowOff>
    </xdr:to>
    <xdr:sp macro="" textlink="">
      <xdr:nvSpPr>
        <xdr:cNvPr id="105" name="Freeform 187">
          <a:extLst>
            <a:ext uri="{FF2B5EF4-FFF2-40B4-BE49-F238E27FC236}">
              <a16:creationId xmlns:a16="http://schemas.microsoft.com/office/drawing/2014/main" id="{8BC7FDCC-F647-4C6B-8D90-2BAC8DDD40CE}"/>
            </a:ext>
          </a:extLst>
        </xdr:cNvPr>
        <xdr:cNvSpPr/>
      </xdr:nvSpPr>
      <xdr:spPr>
        <a:xfrm>
          <a:off x="0" y="74485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63</xdr:row>
      <xdr:rowOff>171450</xdr:rowOff>
    </xdr:from>
    <xdr:to>
      <xdr:col>0</xdr:col>
      <xdr:colOff>2540</xdr:colOff>
      <xdr:row>63</xdr:row>
      <xdr:rowOff>173990</xdr:rowOff>
    </xdr:to>
    <xdr:sp macro="" textlink="">
      <xdr:nvSpPr>
        <xdr:cNvPr id="106" name="Freeform 188">
          <a:extLst>
            <a:ext uri="{FF2B5EF4-FFF2-40B4-BE49-F238E27FC236}">
              <a16:creationId xmlns:a16="http://schemas.microsoft.com/office/drawing/2014/main" id="{1BEF50A5-854B-48A3-873E-848513809956}"/>
            </a:ext>
          </a:extLst>
        </xdr:cNvPr>
        <xdr:cNvSpPr/>
      </xdr:nvSpPr>
      <xdr:spPr>
        <a:xfrm>
          <a:off x="0" y="74485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63</xdr:row>
      <xdr:rowOff>171450</xdr:rowOff>
    </xdr:from>
    <xdr:to>
      <xdr:col>0</xdr:col>
      <xdr:colOff>2540</xdr:colOff>
      <xdr:row>63</xdr:row>
      <xdr:rowOff>173990</xdr:rowOff>
    </xdr:to>
    <xdr:sp macro="" textlink="">
      <xdr:nvSpPr>
        <xdr:cNvPr id="107" name="Freeform 189">
          <a:extLst>
            <a:ext uri="{FF2B5EF4-FFF2-40B4-BE49-F238E27FC236}">
              <a16:creationId xmlns:a16="http://schemas.microsoft.com/office/drawing/2014/main" id="{9B5A70A5-C651-4416-9205-036C1F3A97D0}"/>
            </a:ext>
          </a:extLst>
        </xdr:cNvPr>
        <xdr:cNvSpPr/>
      </xdr:nvSpPr>
      <xdr:spPr>
        <a:xfrm>
          <a:off x="0" y="74485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63</xdr:row>
      <xdr:rowOff>171450</xdr:rowOff>
    </xdr:from>
    <xdr:to>
      <xdr:col>0</xdr:col>
      <xdr:colOff>2540</xdr:colOff>
      <xdr:row>63</xdr:row>
      <xdr:rowOff>173990</xdr:rowOff>
    </xdr:to>
    <xdr:sp macro="" textlink="">
      <xdr:nvSpPr>
        <xdr:cNvPr id="108" name="Freeform 190">
          <a:extLst>
            <a:ext uri="{FF2B5EF4-FFF2-40B4-BE49-F238E27FC236}">
              <a16:creationId xmlns:a16="http://schemas.microsoft.com/office/drawing/2014/main" id="{72D41BA8-1274-48B5-9A9F-AE40C76CBD2F}"/>
            </a:ext>
          </a:extLst>
        </xdr:cNvPr>
        <xdr:cNvSpPr/>
      </xdr:nvSpPr>
      <xdr:spPr>
        <a:xfrm>
          <a:off x="0" y="74485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64</xdr:row>
      <xdr:rowOff>171450</xdr:rowOff>
    </xdr:from>
    <xdr:to>
      <xdr:col>0</xdr:col>
      <xdr:colOff>2540</xdr:colOff>
      <xdr:row>64</xdr:row>
      <xdr:rowOff>173990</xdr:rowOff>
    </xdr:to>
    <xdr:sp macro="" textlink="">
      <xdr:nvSpPr>
        <xdr:cNvPr id="109" name="Freeform 191">
          <a:extLst>
            <a:ext uri="{FF2B5EF4-FFF2-40B4-BE49-F238E27FC236}">
              <a16:creationId xmlns:a16="http://schemas.microsoft.com/office/drawing/2014/main" id="{B9A4D663-B1E9-42CE-988C-3E74EF956380}"/>
            </a:ext>
          </a:extLst>
        </xdr:cNvPr>
        <xdr:cNvSpPr/>
      </xdr:nvSpPr>
      <xdr:spPr>
        <a:xfrm>
          <a:off x="0" y="762952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64</xdr:row>
      <xdr:rowOff>171450</xdr:rowOff>
    </xdr:from>
    <xdr:to>
      <xdr:col>0</xdr:col>
      <xdr:colOff>2540</xdr:colOff>
      <xdr:row>64</xdr:row>
      <xdr:rowOff>173990</xdr:rowOff>
    </xdr:to>
    <xdr:sp macro="" textlink="">
      <xdr:nvSpPr>
        <xdr:cNvPr id="110" name="Freeform 192">
          <a:extLst>
            <a:ext uri="{FF2B5EF4-FFF2-40B4-BE49-F238E27FC236}">
              <a16:creationId xmlns:a16="http://schemas.microsoft.com/office/drawing/2014/main" id="{C15E6ED9-2CE6-40BB-AEAA-67072876C2FA}"/>
            </a:ext>
          </a:extLst>
        </xdr:cNvPr>
        <xdr:cNvSpPr/>
      </xdr:nvSpPr>
      <xdr:spPr>
        <a:xfrm>
          <a:off x="0" y="762952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64</xdr:row>
      <xdr:rowOff>171450</xdr:rowOff>
    </xdr:from>
    <xdr:to>
      <xdr:col>0</xdr:col>
      <xdr:colOff>2540</xdr:colOff>
      <xdr:row>64</xdr:row>
      <xdr:rowOff>173990</xdr:rowOff>
    </xdr:to>
    <xdr:sp macro="" textlink="">
      <xdr:nvSpPr>
        <xdr:cNvPr id="111" name="Freeform 193">
          <a:extLst>
            <a:ext uri="{FF2B5EF4-FFF2-40B4-BE49-F238E27FC236}">
              <a16:creationId xmlns:a16="http://schemas.microsoft.com/office/drawing/2014/main" id="{F75CDD4D-95DA-4CBF-95B0-B2835328D2CA}"/>
            </a:ext>
          </a:extLst>
        </xdr:cNvPr>
        <xdr:cNvSpPr/>
      </xdr:nvSpPr>
      <xdr:spPr>
        <a:xfrm>
          <a:off x="0" y="762952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64</xdr:row>
      <xdr:rowOff>171450</xdr:rowOff>
    </xdr:from>
    <xdr:to>
      <xdr:col>0</xdr:col>
      <xdr:colOff>2540</xdr:colOff>
      <xdr:row>64</xdr:row>
      <xdr:rowOff>173990</xdr:rowOff>
    </xdr:to>
    <xdr:sp macro="" textlink="">
      <xdr:nvSpPr>
        <xdr:cNvPr id="112" name="Freeform 194">
          <a:extLst>
            <a:ext uri="{FF2B5EF4-FFF2-40B4-BE49-F238E27FC236}">
              <a16:creationId xmlns:a16="http://schemas.microsoft.com/office/drawing/2014/main" id="{067465BF-07E5-4256-B4F3-6107DE8D2C52}"/>
            </a:ext>
          </a:extLst>
        </xdr:cNvPr>
        <xdr:cNvSpPr/>
      </xdr:nvSpPr>
      <xdr:spPr>
        <a:xfrm>
          <a:off x="0" y="762952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64</xdr:row>
      <xdr:rowOff>171450</xdr:rowOff>
    </xdr:from>
    <xdr:to>
      <xdr:col>0</xdr:col>
      <xdr:colOff>2540</xdr:colOff>
      <xdr:row>64</xdr:row>
      <xdr:rowOff>173990</xdr:rowOff>
    </xdr:to>
    <xdr:sp macro="" textlink="">
      <xdr:nvSpPr>
        <xdr:cNvPr id="113" name="Freeform 195">
          <a:extLst>
            <a:ext uri="{FF2B5EF4-FFF2-40B4-BE49-F238E27FC236}">
              <a16:creationId xmlns:a16="http://schemas.microsoft.com/office/drawing/2014/main" id="{D1CE19ED-9DA5-4DB6-94C0-C828B9447FC8}"/>
            </a:ext>
          </a:extLst>
        </xdr:cNvPr>
        <xdr:cNvSpPr/>
      </xdr:nvSpPr>
      <xdr:spPr>
        <a:xfrm>
          <a:off x="0" y="762952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257175</xdr:colOff>
      <xdr:row>84</xdr:row>
      <xdr:rowOff>47625</xdr:rowOff>
    </xdr:from>
    <xdr:to>
      <xdr:col>1</xdr:col>
      <xdr:colOff>259715</xdr:colOff>
      <xdr:row>84</xdr:row>
      <xdr:rowOff>50165</xdr:rowOff>
    </xdr:to>
    <xdr:sp macro="" textlink="">
      <xdr:nvSpPr>
        <xdr:cNvPr id="114" name="Freeform 408">
          <a:extLst>
            <a:ext uri="{FF2B5EF4-FFF2-40B4-BE49-F238E27FC236}">
              <a16:creationId xmlns:a16="http://schemas.microsoft.com/office/drawing/2014/main" id="{D1999CBD-216D-45EA-B083-ADC34EE759BF}"/>
            </a:ext>
          </a:extLst>
        </xdr:cNvPr>
        <xdr:cNvSpPr/>
      </xdr:nvSpPr>
      <xdr:spPr>
        <a:xfrm>
          <a:off x="911225" y="112934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1</xdr:col>
      <xdr:colOff>257175</xdr:colOff>
      <xdr:row>85</xdr:row>
      <xdr:rowOff>142875</xdr:rowOff>
    </xdr:from>
    <xdr:to>
      <xdr:col>1</xdr:col>
      <xdr:colOff>259715</xdr:colOff>
      <xdr:row>85</xdr:row>
      <xdr:rowOff>145415</xdr:rowOff>
    </xdr:to>
    <xdr:sp macro="" textlink="">
      <xdr:nvSpPr>
        <xdr:cNvPr id="115" name="Freeform 409">
          <a:extLst>
            <a:ext uri="{FF2B5EF4-FFF2-40B4-BE49-F238E27FC236}">
              <a16:creationId xmlns:a16="http://schemas.microsoft.com/office/drawing/2014/main" id="{5DE66D96-F033-4662-865C-A112DB197927}"/>
            </a:ext>
          </a:extLst>
        </xdr:cNvPr>
        <xdr:cNvSpPr/>
      </xdr:nvSpPr>
      <xdr:spPr>
        <a:xfrm>
          <a:off x="911225" y="1158875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82</xdr:row>
      <xdr:rowOff>28575</xdr:rowOff>
    </xdr:from>
    <xdr:to>
      <xdr:col>0</xdr:col>
      <xdr:colOff>2540</xdr:colOff>
      <xdr:row>82</xdr:row>
      <xdr:rowOff>31115</xdr:rowOff>
    </xdr:to>
    <xdr:sp macro="" textlink="">
      <xdr:nvSpPr>
        <xdr:cNvPr id="116" name="Freeform 410">
          <a:extLst>
            <a:ext uri="{FF2B5EF4-FFF2-40B4-BE49-F238E27FC236}">
              <a16:creationId xmlns:a16="http://schemas.microsoft.com/office/drawing/2014/main" id="{53EB594C-0F30-45ED-AEF5-912ADBAC55DB}"/>
            </a:ext>
          </a:extLst>
        </xdr:cNvPr>
        <xdr:cNvSpPr/>
      </xdr:nvSpPr>
      <xdr:spPr>
        <a:xfrm>
          <a:off x="0" y="109124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83</xdr:row>
      <xdr:rowOff>142875</xdr:rowOff>
    </xdr:from>
    <xdr:to>
      <xdr:col>0</xdr:col>
      <xdr:colOff>2540</xdr:colOff>
      <xdr:row>83</xdr:row>
      <xdr:rowOff>145415</xdr:rowOff>
    </xdr:to>
    <xdr:sp macro="" textlink="">
      <xdr:nvSpPr>
        <xdr:cNvPr id="117" name="Freeform 411">
          <a:extLst>
            <a:ext uri="{FF2B5EF4-FFF2-40B4-BE49-F238E27FC236}">
              <a16:creationId xmlns:a16="http://schemas.microsoft.com/office/drawing/2014/main" id="{B8148859-CE70-4BAB-A0E3-BF70120E3987}"/>
            </a:ext>
          </a:extLst>
        </xdr:cNvPr>
        <xdr:cNvSpPr/>
      </xdr:nvSpPr>
      <xdr:spPr>
        <a:xfrm>
          <a:off x="0" y="112077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85</xdr:row>
      <xdr:rowOff>47625</xdr:rowOff>
    </xdr:from>
    <xdr:to>
      <xdr:col>0</xdr:col>
      <xdr:colOff>2540</xdr:colOff>
      <xdr:row>85</xdr:row>
      <xdr:rowOff>50165</xdr:rowOff>
    </xdr:to>
    <xdr:sp macro="" textlink="">
      <xdr:nvSpPr>
        <xdr:cNvPr id="118" name="Freeform 412">
          <a:extLst>
            <a:ext uri="{FF2B5EF4-FFF2-40B4-BE49-F238E27FC236}">
              <a16:creationId xmlns:a16="http://schemas.microsoft.com/office/drawing/2014/main" id="{B8836FB0-059C-4462-81B7-A74749969AB9}"/>
            </a:ext>
          </a:extLst>
        </xdr:cNvPr>
        <xdr:cNvSpPr/>
      </xdr:nvSpPr>
      <xdr:spPr>
        <a:xfrm>
          <a:off x="0" y="11493500"/>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86</xdr:row>
      <xdr:rowOff>161925</xdr:rowOff>
    </xdr:from>
    <xdr:to>
      <xdr:col>0</xdr:col>
      <xdr:colOff>2540</xdr:colOff>
      <xdr:row>86</xdr:row>
      <xdr:rowOff>164465</xdr:rowOff>
    </xdr:to>
    <xdr:sp macro="" textlink="">
      <xdr:nvSpPr>
        <xdr:cNvPr id="119" name="Freeform 413">
          <a:extLst>
            <a:ext uri="{FF2B5EF4-FFF2-40B4-BE49-F238E27FC236}">
              <a16:creationId xmlns:a16="http://schemas.microsoft.com/office/drawing/2014/main" id="{ADE5FD7C-14AC-4642-82B7-DBCCDB35345D}"/>
            </a:ext>
          </a:extLst>
        </xdr:cNvPr>
        <xdr:cNvSpPr/>
      </xdr:nvSpPr>
      <xdr:spPr>
        <a:xfrm>
          <a:off x="0" y="11788775"/>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86</xdr:row>
      <xdr:rowOff>161925</xdr:rowOff>
    </xdr:from>
    <xdr:to>
      <xdr:col>0</xdr:col>
      <xdr:colOff>2540</xdr:colOff>
      <xdr:row>86</xdr:row>
      <xdr:rowOff>164465</xdr:rowOff>
    </xdr:to>
    <xdr:sp macro="" textlink="">
      <xdr:nvSpPr>
        <xdr:cNvPr id="120" name="Freeform 414">
          <a:extLst>
            <a:ext uri="{FF2B5EF4-FFF2-40B4-BE49-F238E27FC236}">
              <a16:creationId xmlns:a16="http://schemas.microsoft.com/office/drawing/2014/main" id="{880D5257-23EB-4155-85CE-4AD4CC40090B}"/>
            </a:ext>
          </a:extLst>
        </xdr:cNvPr>
        <xdr:cNvSpPr/>
      </xdr:nvSpPr>
      <xdr:spPr>
        <a:xfrm>
          <a:off x="0" y="11788775"/>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87</xdr:row>
      <xdr:rowOff>142875</xdr:rowOff>
    </xdr:from>
    <xdr:to>
      <xdr:col>0</xdr:col>
      <xdr:colOff>2540</xdr:colOff>
      <xdr:row>87</xdr:row>
      <xdr:rowOff>145415</xdr:rowOff>
    </xdr:to>
    <xdr:sp macro="" textlink="">
      <xdr:nvSpPr>
        <xdr:cNvPr id="121" name="Freeform 415">
          <a:extLst>
            <a:ext uri="{FF2B5EF4-FFF2-40B4-BE49-F238E27FC236}">
              <a16:creationId xmlns:a16="http://schemas.microsoft.com/office/drawing/2014/main" id="{B354CD7C-9DE2-4326-8325-60E588BC38EC}"/>
            </a:ext>
          </a:extLst>
        </xdr:cNvPr>
        <xdr:cNvSpPr/>
      </xdr:nvSpPr>
      <xdr:spPr>
        <a:xfrm>
          <a:off x="0" y="119697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87</xdr:row>
      <xdr:rowOff>142875</xdr:rowOff>
    </xdr:from>
    <xdr:to>
      <xdr:col>0</xdr:col>
      <xdr:colOff>2540</xdr:colOff>
      <xdr:row>87</xdr:row>
      <xdr:rowOff>145415</xdr:rowOff>
    </xdr:to>
    <xdr:sp macro="" textlink="">
      <xdr:nvSpPr>
        <xdr:cNvPr id="122" name="Freeform 416">
          <a:extLst>
            <a:ext uri="{FF2B5EF4-FFF2-40B4-BE49-F238E27FC236}">
              <a16:creationId xmlns:a16="http://schemas.microsoft.com/office/drawing/2014/main" id="{3945A26A-AB36-4FC7-855C-DB806F4169DD}"/>
            </a:ext>
          </a:extLst>
        </xdr:cNvPr>
        <xdr:cNvSpPr/>
      </xdr:nvSpPr>
      <xdr:spPr>
        <a:xfrm>
          <a:off x="0" y="119697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88</xdr:row>
      <xdr:rowOff>142875</xdr:rowOff>
    </xdr:from>
    <xdr:to>
      <xdr:col>0</xdr:col>
      <xdr:colOff>2540</xdr:colOff>
      <xdr:row>88</xdr:row>
      <xdr:rowOff>145415</xdr:rowOff>
    </xdr:to>
    <xdr:sp macro="" textlink="">
      <xdr:nvSpPr>
        <xdr:cNvPr id="123" name="Freeform 417">
          <a:extLst>
            <a:ext uri="{FF2B5EF4-FFF2-40B4-BE49-F238E27FC236}">
              <a16:creationId xmlns:a16="http://schemas.microsoft.com/office/drawing/2014/main" id="{487B4C48-FF61-42F4-B823-A8FF750AF4C3}"/>
            </a:ext>
          </a:extLst>
        </xdr:cNvPr>
        <xdr:cNvSpPr/>
      </xdr:nvSpPr>
      <xdr:spPr>
        <a:xfrm>
          <a:off x="0" y="121507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88</xdr:row>
      <xdr:rowOff>142875</xdr:rowOff>
    </xdr:from>
    <xdr:to>
      <xdr:col>0</xdr:col>
      <xdr:colOff>2540</xdr:colOff>
      <xdr:row>88</xdr:row>
      <xdr:rowOff>145415</xdr:rowOff>
    </xdr:to>
    <xdr:sp macro="" textlink="">
      <xdr:nvSpPr>
        <xdr:cNvPr id="124" name="Freeform 418">
          <a:extLst>
            <a:ext uri="{FF2B5EF4-FFF2-40B4-BE49-F238E27FC236}">
              <a16:creationId xmlns:a16="http://schemas.microsoft.com/office/drawing/2014/main" id="{4B0F5DDA-B0D0-4FEB-9F9B-EB34FAA05B9F}"/>
            </a:ext>
          </a:extLst>
        </xdr:cNvPr>
        <xdr:cNvSpPr/>
      </xdr:nvSpPr>
      <xdr:spPr>
        <a:xfrm>
          <a:off x="0" y="121507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89</xdr:row>
      <xdr:rowOff>142875</xdr:rowOff>
    </xdr:from>
    <xdr:to>
      <xdr:col>0</xdr:col>
      <xdr:colOff>2540</xdr:colOff>
      <xdr:row>89</xdr:row>
      <xdr:rowOff>145415</xdr:rowOff>
    </xdr:to>
    <xdr:sp macro="" textlink="">
      <xdr:nvSpPr>
        <xdr:cNvPr id="125" name="Freeform 419">
          <a:extLst>
            <a:ext uri="{FF2B5EF4-FFF2-40B4-BE49-F238E27FC236}">
              <a16:creationId xmlns:a16="http://schemas.microsoft.com/office/drawing/2014/main" id="{EADC5015-7AAB-4231-918C-B6DB2E4727ED}"/>
            </a:ext>
          </a:extLst>
        </xdr:cNvPr>
        <xdr:cNvSpPr/>
      </xdr:nvSpPr>
      <xdr:spPr>
        <a:xfrm>
          <a:off x="0" y="123317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89</xdr:row>
      <xdr:rowOff>142875</xdr:rowOff>
    </xdr:from>
    <xdr:to>
      <xdr:col>0</xdr:col>
      <xdr:colOff>2540</xdr:colOff>
      <xdr:row>89</xdr:row>
      <xdr:rowOff>145415</xdr:rowOff>
    </xdr:to>
    <xdr:sp macro="" textlink="">
      <xdr:nvSpPr>
        <xdr:cNvPr id="126" name="Freeform 420">
          <a:extLst>
            <a:ext uri="{FF2B5EF4-FFF2-40B4-BE49-F238E27FC236}">
              <a16:creationId xmlns:a16="http://schemas.microsoft.com/office/drawing/2014/main" id="{5C99F04B-83CB-48C8-B230-05B27A249382}"/>
            </a:ext>
          </a:extLst>
        </xdr:cNvPr>
        <xdr:cNvSpPr/>
      </xdr:nvSpPr>
      <xdr:spPr>
        <a:xfrm>
          <a:off x="0" y="123317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90</xdr:row>
      <xdr:rowOff>142875</xdr:rowOff>
    </xdr:from>
    <xdr:to>
      <xdr:col>0</xdr:col>
      <xdr:colOff>2540</xdr:colOff>
      <xdr:row>90</xdr:row>
      <xdr:rowOff>145415</xdr:rowOff>
    </xdr:to>
    <xdr:sp macro="" textlink="">
      <xdr:nvSpPr>
        <xdr:cNvPr id="127" name="Freeform 421">
          <a:extLst>
            <a:ext uri="{FF2B5EF4-FFF2-40B4-BE49-F238E27FC236}">
              <a16:creationId xmlns:a16="http://schemas.microsoft.com/office/drawing/2014/main" id="{551E4E5C-A47E-45D0-9A95-4B6EF67B3445}"/>
            </a:ext>
          </a:extLst>
        </xdr:cNvPr>
        <xdr:cNvSpPr/>
      </xdr:nvSpPr>
      <xdr:spPr>
        <a:xfrm>
          <a:off x="0" y="12512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90</xdr:row>
      <xdr:rowOff>142875</xdr:rowOff>
    </xdr:from>
    <xdr:to>
      <xdr:col>0</xdr:col>
      <xdr:colOff>2540</xdr:colOff>
      <xdr:row>90</xdr:row>
      <xdr:rowOff>145415</xdr:rowOff>
    </xdr:to>
    <xdr:sp macro="" textlink="">
      <xdr:nvSpPr>
        <xdr:cNvPr id="128" name="Freeform 422">
          <a:extLst>
            <a:ext uri="{FF2B5EF4-FFF2-40B4-BE49-F238E27FC236}">
              <a16:creationId xmlns:a16="http://schemas.microsoft.com/office/drawing/2014/main" id="{79B498B5-15E1-4457-8750-910F0EB11482}"/>
            </a:ext>
          </a:extLst>
        </xdr:cNvPr>
        <xdr:cNvSpPr/>
      </xdr:nvSpPr>
      <xdr:spPr>
        <a:xfrm>
          <a:off x="0" y="12512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94</xdr:row>
      <xdr:rowOff>0</xdr:rowOff>
    </xdr:from>
    <xdr:to>
      <xdr:col>0</xdr:col>
      <xdr:colOff>2540</xdr:colOff>
      <xdr:row>94</xdr:row>
      <xdr:rowOff>0</xdr:rowOff>
    </xdr:to>
    <xdr:sp macro="" textlink="">
      <xdr:nvSpPr>
        <xdr:cNvPr id="129" name="Freeform 456">
          <a:extLst>
            <a:ext uri="{FF2B5EF4-FFF2-40B4-BE49-F238E27FC236}">
              <a16:creationId xmlns:a16="http://schemas.microsoft.com/office/drawing/2014/main" id="{4B0CF1FB-6CF8-42CC-92AE-F558E4B6EBC5}"/>
            </a:ext>
          </a:extLst>
        </xdr:cNvPr>
        <xdr:cNvSpPr/>
      </xdr:nvSpPr>
      <xdr:spPr>
        <a:xfrm>
          <a:off x="0" y="130968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94</xdr:row>
      <xdr:rowOff>0</xdr:rowOff>
    </xdr:from>
    <xdr:to>
      <xdr:col>0</xdr:col>
      <xdr:colOff>2540</xdr:colOff>
      <xdr:row>94</xdr:row>
      <xdr:rowOff>0</xdr:rowOff>
    </xdr:to>
    <xdr:sp macro="" textlink="">
      <xdr:nvSpPr>
        <xdr:cNvPr id="130" name="Freeform 457">
          <a:extLst>
            <a:ext uri="{FF2B5EF4-FFF2-40B4-BE49-F238E27FC236}">
              <a16:creationId xmlns:a16="http://schemas.microsoft.com/office/drawing/2014/main" id="{F9F18485-3135-4F01-AF0B-A0723D10C4BE}"/>
            </a:ext>
          </a:extLst>
        </xdr:cNvPr>
        <xdr:cNvSpPr/>
      </xdr:nvSpPr>
      <xdr:spPr>
        <a:xfrm>
          <a:off x="0" y="13096875"/>
          <a:ext cx="2540" cy="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94</xdr:row>
      <xdr:rowOff>133350</xdr:rowOff>
    </xdr:from>
    <xdr:to>
      <xdr:col>0</xdr:col>
      <xdr:colOff>2540</xdr:colOff>
      <xdr:row>94</xdr:row>
      <xdr:rowOff>135890</xdr:rowOff>
    </xdr:to>
    <xdr:sp macro="" textlink="">
      <xdr:nvSpPr>
        <xdr:cNvPr id="131" name="Freeform 459">
          <a:extLst>
            <a:ext uri="{FF2B5EF4-FFF2-40B4-BE49-F238E27FC236}">
              <a16:creationId xmlns:a16="http://schemas.microsoft.com/office/drawing/2014/main" id="{41BECC71-5686-4C1F-A34A-1352D6DF54F7}"/>
            </a:ext>
          </a:extLst>
        </xdr:cNvPr>
        <xdr:cNvSpPr/>
      </xdr:nvSpPr>
      <xdr:spPr>
        <a:xfrm>
          <a:off x="0" y="132302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94</xdr:row>
      <xdr:rowOff>428625</xdr:rowOff>
    </xdr:from>
    <xdr:to>
      <xdr:col>0</xdr:col>
      <xdr:colOff>2540</xdr:colOff>
      <xdr:row>94</xdr:row>
      <xdr:rowOff>431165</xdr:rowOff>
    </xdr:to>
    <xdr:sp macro="" textlink="">
      <xdr:nvSpPr>
        <xdr:cNvPr id="132" name="Freeform 458">
          <a:extLst>
            <a:ext uri="{FF2B5EF4-FFF2-40B4-BE49-F238E27FC236}">
              <a16:creationId xmlns:a16="http://schemas.microsoft.com/office/drawing/2014/main" id="{8517D6CB-1EB2-4979-B2D2-E07304CE1406}"/>
            </a:ext>
          </a:extLst>
        </xdr:cNvPr>
        <xdr:cNvSpPr/>
      </xdr:nvSpPr>
      <xdr:spPr>
        <a:xfrm>
          <a:off x="0" y="13274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94</xdr:row>
      <xdr:rowOff>428625</xdr:rowOff>
    </xdr:from>
    <xdr:to>
      <xdr:col>0</xdr:col>
      <xdr:colOff>2540</xdr:colOff>
      <xdr:row>94</xdr:row>
      <xdr:rowOff>431165</xdr:rowOff>
    </xdr:to>
    <xdr:sp macro="" textlink="">
      <xdr:nvSpPr>
        <xdr:cNvPr id="133" name="Freeform 460">
          <a:extLst>
            <a:ext uri="{FF2B5EF4-FFF2-40B4-BE49-F238E27FC236}">
              <a16:creationId xmlns:a16="http://schemas.microsoft.com/office/drawing/2014/main" id="{4639D023-87ED-462B-BE18-1093DB13452C}"/>
            </a:ext>
          </a:extLst>
        </xdr:cNvPr>
        <xdr:cNvSpPr/>
      </xdr:nvSpPr>
      <xdr:spPr>
        <a:xfrm>
          <a:off x="0" y="132746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95</xdr:row>
      <xdr:rowOff>152400</xdr:rowOff>
    </xdr:from>
    <xdr:to>
      <xdr:col>0</xdr:col>
      <xdr:colOff>2540</xdr:colOff>
      <xdr:row>95</xdr:row>
      <xdr:rowOff>154940</xdr:rowOff>
    </xdr:to>
    <xdr:sp macro="" textlink="">
      <xdr:nvSpPr>
        <xdr:cNvPr id="134" name="Freeform 461">
          <a:extLst>
            <a:ext uri="{FF2B5EF4-FFF2-40B4-BE49-F238E27FC236}">
              <a16:creationId xmlns:a16="http://schemas.microsoft.com/office/drawing/2014/main" id="{4122B10C-E9ED-447D-8B55-BDFA1684993E}"/>
            </a:ext>
          </a:extLst>
        </xdr:cNvPr>
        <xdr:cNvSpPr/>
      </xdr:nvSpPr>
      <xdr:spPr>
        <a:xfrm>
          <a:off x="0" y="134302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95</xdr:row>
      <xdr:rowOff>152400</xdr:rowOff>
    </xdr:from>
    <xdr:to>
      <xdr:col>0</xdr:col>
      <xdr:colOff>2540</xdr:colOff>
      <xdr:row>95</xdr:row>
      <xdr:rowOff>154940</xdr:rowOff>
    </xdr:to>
    <xdr:sp macro="" textlink="">
      <xdr:nvSpPr>
        <xdr:cNvPr id="135" name="Freeform 462">
          <a:extLst>
            <a:ext uri="{FF2B5EF4-FFF2-40B4-BE49-F238E27FC236}">
              <a16:creationId xmlns:a16="http://schemas.microsoft.com/office/drawing/2014/main" id="{ABFED8EA-B746-4A4A-92AF-0656998959AE}"/>
            </a:ext>
          </a:extLst>
        </xdr:cNvPr>
        <xdr:cNvSpPr/>
      </xdr:nvSpPr>
      <xdr:spPr>
        <a:xfrm>
          <a:off x="0" y="134302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96</xdr:row>
      <xdr:rowOff>152400</xdr:rowOff>
    </xdr:from>
    <xdr:to>
      <xdr:col>0</xdr:col>
      <xdr:colOff>2540</xdr:colOff>
      <xdr:row>96</xdr:row>
      <xdr:rowOff>154940</xdr:rowOff>
    </xdr:to>
    <xdr:sp macro="" textlink="">
      <xdr:nvSpPr>
        <xdr:cNvPr id="136" name="Freeform 463">
          <a:extLst>
            <a:ext uri="{FF2B5EF4-FFF2-40B4-BE49-F238E27FC236}">
              <a16:creationId xmlns:a16="http://schemas.microsoft.com/office/drawing/2014/main" id="{4C38AEA0-4564-4DCB-8244-A9D184C0E382}"/>
            </a:ext>
          </a:extLst>
        </xdr:cNvPr>
        <xdr:cNvSpPr/>
      </xdr:nvSpPr>
      <xdr:spPr>
        <a:xfrm>
          <a:off x="0" y="13611225"/>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96</xdr:row>
      <xdr:rowOff>152400</xdr:rowOff>
    </xdr:from>
    <xdr:to>
      <xdr:col>0</xdr:col>
      <xdr:colOff>2540</xdr:colOff>
      <xdr:row>96</xdr:row>
      <xdr:rowOff>154940</xdr:rowOff>
    </xdr:to>
    <xdr:sp macro="" textlink="">
      <xdr:nvSpPr>
        <xdr:cNvPr id="137" name="Freeform 464">
          <a:extLst>
            <a:ext uri="{FF2B5EF4-FFF2-40B4-BE49-F238E27FC236}">
              <a16:creationId xmlns:a16="http://schemas.microsoft.com/office/drawing/2014/main" id="{2899DB99-2CD7-461F-ABF8-77EE07BD1D6E}"/>
            </a:ext>
          </a:extLst>
        </xdr:cNvPr>
        <xdr:cNvSpPr/>
      </xdr:nvSpPr>
      <xdr:spPr>
        <a:xfrm>
          <a:off x="0" y="13611225"/>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97</xdr:row>
      <xdr:rowOff>152400</xdr:rowOff>
    </xdr:from>
    <xdr:to>
      <xdr:col>0</xdr:col>
      <xdr:colOff>2540</xdr:colOff>
      <xdr:row>97</xdr:row>
      <xdr:rowOff>154940</xdr:rowOff>
    </xdr:to>
    <xdr:sp macro="" textlink="">
      <xdr:nvSpPr>
        <xdr:cNvPr id="138" name="Freeform 465">
          <a:extLst>
            <a:ext uri="{FF2B5EF4-FFF2-40B4-BE49-F238E27FC236}">
              <a16:creationId xmlns:a16="http://schemas.microsoft.com/office/drawing/2014/main" id="{3B257284-FA40-4BD1-8379-B905D4443853}"/>
            </a:ext>
          </a:extLst>
        </xdr:cNvPr>
        <xdr:cNvSpPr/>
      </xdr:nvSpPr>
      <xdr:spPr>
        <a:xfrm>
          <a:off x="0" y="13792200"/>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97</xdr:row>
      <xdr:rowOff>152400</xdr:rowOff>
    </xdr:from>
    <xdr:to>
      <xdr:col>0</xdr:col>
      <xdr:colOff>2540</xdr:colOff>
      <xdr:row>97</xdr:row>
      <xdr:rowOff>154940</xdr:rowOff>
    </xdr:to>
    <xdr:sp macro="" textlink="">
      <xdr:nvSpPr>
        <xdr:cNvPr id="139" name="Freeform 466">
          <a:extLst>
            <a:ext uri="{FF2B5EF4-FFF2-40B4-BE49-F238E27FC236}">
              <a16:creationId xmlns:a16="http://schemas.microsoft.com/office/drawing/2014/main" id="{5E732238-AC76-42C7-8E85-C545DC00FA16}"/>
            </a:ext>
          </a:extLst>
        </xdr:cNvPr>
        <xdr:cNvSpPr/>
      </xdr:nvSpPr>
      <xdr:spPr>
        <a:xfrm>
          <a:off x="0" y="13792200"/>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98</xdr:row>
      <xdr:rowOff>152400</xdr:rowOff>
    </xdr:from>
    <xdr:to>
      <xdr:col>0</xdr:col>
      <xdr:colOff>2540</xdr:colOff>
      <xdr:row>98</xdr:row>
      <xdr:rowOff>154940</xdr:rowOff>
    </xdr:to>
    <xdr:sp macro="" textlink="">
      <xdr:nvSpPr>
        <xdr:cNvPr id="140" name="Freeform 467">
          <a:extLst>
            <a:ext uri="{FF2B5EF4-FFF2-40B4-BE49-F238E27FC236}">
              <a16:creationId xmlns:a16="http://schemas.microsoft.com/office/drawing/2014/main" id="{13005A5F-6CD6-4593-8A37-8064E349315B}"/>
            </a:ext>
          </a:extLst>
        </xdr:cNvPr>
        <xdr:cNvSpPr/>
      </xdr:nvSpPr>
      <xdr:spPr>
        <a:xfrm>
          <a:off x="0" y="139731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98</xdr:row>
      <xdr:rowOff>152400</xdr:rowOff>
    </xdr:from>
    <xdr:to>
      <xdr:col>0</xdr:col>
      <xdr:colOff>2540</xdr:colOff>
      <xdr:row>98</xdr:row>
      <xdr:rowOff>154940</xdr:rowOff>
    </xdr:to>
    <xdr:sp macro="" textlink="">
      <xdr:nvSpPr>
        <xdr:cNvPr id="141" name="Freeform 468">
          <a:extLst>
            <a:ext uri="{FF2B5EF4-FFF2-40B4-BE49-F238E27FC236}">
              <a16:creationId xmlns:a16="http://schemas.microsoft.com/office/drawing/2014/main" id="{5BA22491-897B-42C9-BAC4-6E3E8B088D62}"/>
            </a:ext>
          </a:extLst>
        </xdr:cNvPr>
        <xdr:cNvSpPr/>
      </xdr:nvSpPr>
      <xdr:spPr>
        <a:xfrm>
          <a:off x="0" y="1397317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99</xdr:row>
      <xdr:rowOff>152400</xdr:rowOff>
    </xdr:from>
    <xdr:to>
      <xdr:col>0</xdr:col>
      <xdr:colOff>2540</xdr:colOff>
      <xdr:row>99</xdr:row>
      <xdr:rowOff>154940</xdr:rowOff>
    </xdr:to>
    <xdr:sp macro="" textlink="">
      <xdr:nvSpPr>
        <xdr:cNvPr id="142" name="Freeform 469">
          <a:extLst>
            <a:ext uri="{FF2B5EF4-FFF2-40B4-BE49-F238E27FC236}">
              <a16:creationId xmlns:a16="http://schemas.microsoft.com/office/drawing/2014/main" id="{8D53396D-61D5-4F82-BA72-AF11615D4399}"/>
            </a:ext>
          </a:extLst>
        </xdr:cNvPr>
        <xdr:cNvSpPr/>
      </xdr:nvSpPr>
      <xdr:spPr>
        <a:xfrm>
          <a:off x="0" y="141541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99</xdr:row>
      <xdr:rowOff>152400</xdr:rowOff>
    </xdr:from>
    <xdr:to>
      <xdr:col>0</xdr:col>
      <xdr:colOff>2540</xdr:colOff>
      <xdr:row>99</xdr:row>
      <xdr:rowOff>154940</xdr:rowOff>
    </xdr:to>
    <xdr:sp macro="" textlink="">
      <xdr:nvSpPr>
        <xdr:cNvPr id="143" name="Freeform 470">
          <a:extLst>
            <a:ext uri="{FF2B5EF4-FFF2-40B4-BE49-F238E27FC236}">
              <a16:creationId xmlns:a16="http://schemas.microsoft.com/office/drawing/2014/main" id="{02B80EAC-E5B5-4EA8-A4A5-500046FD10C3}"/>
            </a:ext>
          </a:extLst>
        </xdr:cNvPr>
        <xdr:cNvSpPr/>
      </xdr:nvSpPr>
      <xdr:spPr>
        <a:xfrm>
          <a:off x="0" y="141541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100</xdr:row>
      <xdr:rowOff>152400</xdr:rowOff>
    </xdr:from>
    <xdr:to>
      <xdr:col>0</xdr:col>
      <xdr:colOff>2540</xdr:colOff>
      <xdr:row>100</xdr:row>
      <xdr:rowOff>154940</xdr:rowOff>
    </xdr:to>
    <xdr:sp macro="" textlink="">
      <xdr:nvSpPr>
        <xdr:cNvPr id="144" name="Freeform 471">
          <a:extLst>
            <a:ext uri="{FF2B5EF4-FFF2-40B4-BE49-F238E27FC236}">
              <a16:creationId xmlns:a16="http://schemas.microsoft.com/office/drawing/2014/main" id="{48F2B932-A5BC-432A-B9F3-D093F352580B}"/>
            </a:ext>
          </a:extLst>
        </xdr:cNvPr>
        <xdr:cNvSpPr/>
      </xdr:nvSpPr>
      <xdr:spPr>
        <a:xfrm>
          <a:off x="0" y="143351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100</xdr:row>
      <xdr:rowOff>152400</xdr:rowOff>
    </xdr:from>
    <xdr:to>
      <xdr:col>0</xdr:col>
      <xdr:colOff>2540</xdr:colOff>
      <xdr:row>100</xdr:row>
      <xdr:rowOff>154940</xdr:rowOff>
    </xdr:to>
    <xdr:sp macro="" textlink="">
      <xdr:nvSpPr>
        <xdr:cNvPr id="145" name="Freeform 472">
          <a:extLst>
            <a:ext uri="{FF2B5EF4-FFF2-40B4-BE49-F238E27FC236}">
              <a16:creationId xmlns:a16="http://schemas.microsoft.com/office/drawing/2014/main" id="{D8ACA234-A094-44D6-B71C-67FEA1E1345A}"/>
            </a:ext>
          </a:extLst>
        </xdr:cNvPr>
        <xdr:cNvSpPr/>
      </xdr:nvSpPr>
      <xdr:spPr>
        <a:xfrm>
          <a:off x="0" y="143351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101</xdr:row>
      <xdr:rowOff>152400</xdr:rowOff>
    </xdr:from>
    <xdr:to>
      <xdr:col>0</xdr:col>
      <xdr:colOff>2540</xdr:colOff>
      <xdr:row>101</xdr:row>
      <xdr:rowOff>154940</xdr:rowOff>
    </xdr:to>
    <xdr:sp macro="" textlink="">
      <xdr:nvSpPr>
        <xdr:cNvPr id="146" name="Freeform 473">
          <a:extLst>
            <a:ext uri="{FF2B5EF4-FFF2-40B4-BE49-F238E27FC236}">
              <a16:creationId xmlns:a16="http://schemas.microsoft.com/office/drawing/2014/main" id="{8F1E6C27-7457-48AC-909F-841BE9CEB71D}"/>
            </a:ext>
          </a:extLst>
        </xdr:cNvPr>
        <xdr:cNvSpPr/>
      </xdr:nvSpPr>
      <xdr:spPr>
        <a:xfrm>
          <a:off x="0" y="145161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101</xdr:row>
      <xdr:rowOff>152400</xdr:rowOff>
    </xdr:from>
    <xdr:to>
      <xdr:col>0</xdr:col>
      <xdr:colOff>2540</xdr:colOff>
      <xdr:row>101</xdr:row>
      <xdr:rowOff>154940</xdr:rowOff>
    </xdr:to>
    <xdr:sp macro="" textlink="">
      <xdr:nvSpPr>
        <xdr:cNvPr id="147" name="Freeform 474">
          <a:extLst>
            <a:ext uri="{FF2B5EF4-FFF2-40B4-BE49-F238E27FC236}">
              <a16:creationId xmlns:a16="http://schemas.microsoft.com/office/drawing/2014/main" id="{EDB43400-0176-41AD-8B47-61972BC284CA}"/>
            </a:ext>
          </a:extLst>
        </xdr:cNvPr>
        <xdr:cNvSpPr/>
      </xdr:nvSpPr>
      <xdr:spPr>
        <a:xfrm>
          <a:off x="0" y="145161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105</xdr:row>
      <xdr:rowOff>142875</xdr:rowOff>
    </xdr:from>
    <xdr:to>
      <xdr:col>0</xdr:col>
      <xdr:colOff>2540</xdr:colOff>
      <xdr:row>105</xdr:row>
      <xdr:rowOff>145415</xdr:rowOff>
    </xdr:to>
    <xdr:sp macro="" textlink="">
      <xdr:nvSpPr>
        <xdr:cNvPr id="148" name="Freeform 509">
          <a:extLst>
            <a:ext uri="{FF2B5EF4-FFF2-40B4-BE49-F238E27FC236}">
              <a16:creationId xmlns:a16="http://schemas.microsoft.com/office/drawing/2014/main" id="{675ABB76-1456-4B07-8695-4C5EAF8106C2}"/>
            </a:ext>
          </a:extLst>
        </xdr:cNvPr>
        <xdr:cNvSpPr/>
      </xdr:nvSpPr>
      <xdr:spPr>
        <a:xfrm>
          <a:off x="0" y="152273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105</xdr:row>
      <xdr:rowOff>142875</xdr:rowOff>
    </xdr:from>
    <xdr:to>
      <xdr:col>0</xdr:col>
      <xdr:colOff>2540</xdr:colOff>
      <xdr:row>105</xdr:row>
      <xdr:rowOff>145415</xdr:rowOff>
    </xdr:to>
    <xdr:sp macro="" textlink="">
      <xdr:nvSpPr>
        <xdr:cNvPr id="149" name="Freeform 508">
          <a:extLst>
            <a:ext uri="{FF2B5EF4-FFF2-40B4-BE49-F238E27FC236}">
              <a16:creationId xmlns:a16="http://schemas.microsoft.com/office/drawing/2014/main" id="{229BD279-C00E-473A-AAEC-786BE406C3AE}"/>
            </a:ext>
          </a:extLst>
        </xdr:cNvPr>
        <xdr:cNvSpPr/>
      </xdr:nvSpPr>
      <xdr:spPr>
        <a:xfrm>
          <a:off x="0" y="152273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106</xdr:row>
      <xdr:rowOff>152400</xdr:rowOff>
    </xdr:from>
    <xdr:to>
      <xdr:col>0</xdr:col>
      <xdr:colOff>2540</xdr:colOff>
      <xdr:row>106</xdr:row>
      <xdr:rowOff>154940</xdr:rowOff>
    </xdr:to>
    <xdr:sp macro="" textlink="">
      <xdr:nvSpPr>
        <xdr:cNvPr id="150" name="Freeform 510">
          <a:extLst>
            <a:ext uri="{FF2B5EF4-FFF2-40B4-BE49-F238E27FC236}">
              <a16:creationId xmlns:a16="http://schemas.microsoft.com/office/drawing/2014/main" id="{C2251826-6804-4D39-9BA5-2452F0CEB0EA}"/>
            </a:ext>
          </a:extLst>
        </xdr:cNvPr>
        <xdr:cNvSpPr/>
      </xdr:nvSpPr>
      <xdr:spPr>
        <a:xfrm>
          <a:off x="0" y="1542097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107</xdr:row>
      <xdr:rowOff>276225</xdr:rowOff>
    </xdr:from>
    <xdr:to>
      <xdr:col>0</xdr:col>
      <xdr:colOff>2540</xdr:colOff>
      <xdr:row>107</xdr:row>
      <xdr:rowOff>278765</xdr:rowOff>
    </xdr:to>
    <xdr:sp macro="" textlink="">
      <xdr:nvSpPr>
        <xdr:cNvPr id="151" name="Freeform 511">
          <a:extLst>
            <a:ext uri="{FF2B5EF4-FFF2-40B4-BE49-F238E27FC236}">
              <a16:creationId xmlns:a16="http://schemas.microsoft.com/office/drawing/2014/main" id="{59E03FAA-819E-4A18-8604-0A049433B6B2}"/>
            </a:ext>
          </a:extLst>
        </xdr:cNvPr>
        <xdr:cNvSpPr/>
      </xdr:nvSpPr>
      <xdr:spPr>
        <a:xfrm>
          <a:off x="0" y="15932150"/>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108</xdr:row>
      <xdr:rowOff>276225</xdr:rowOff>
    </xdr:from>
    <xdr:to>
      <xdr:col>0</xdr:col>
      <xdr:colOff>2540</xdr:colOff>
      <xdr:row>108</xdr:row>
      <xdr:rowOff>278765</xdr:rowOff>
    </xdr:to>
    <xdr:sp macro="" textlink="">
      <xdr:nvSpPr>
        <xdr:cNvPr id="152" name="Freeform 512">
          <a:extLst>
            <a:ext uri="{FF2B5EF4-FFF2-40B4-BE49-F238E27FC236}">
              <a16:creationId xmlns:a16="http://schemas.microsoft.com/office/drawing/2014/main" id="{FAD74EC9-751E-4734-ADFE-9D1FF91CC1ED}"/>
            </a:ext>
          </a:extLst>
        </xdr:cNvPr>
        <xdr:cNvSpPr/>
      </xdr:nvSpPr>
      <xdr:spPr>
        <a:xfrm>
          <a:off x="0" y="161131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105</xdr:row>
      <xdr:rowOff>142875</xdr:rowOff>
    </xdr:from>
    <xdr:to>
      <xdr:col>0</xdr:col>
      <xdr:colOff>2540</xdr:colOff>
      <xdr:row>105</xdr:row>
      <xdr:rowOff>145415</xdr:rowOff>
    </xdr:to>
    <xdr:sp macro="" textlink="">
      <xdr:nvSpPr>
        <xdr:cNvPr id="153" name="Freeform 509">
          <a:extLst>
            <a:ext uri="{FF2B5EF4-FFF2-40B4-BE49-F238E27FC236}">
              <a16:creationId xmlns:a16="http://schemas.microsoft.com/office/drawing/2014/main" id="{3B0744AF-BAF1-4CDD-88BD-23D876564B30}"/>
            </a:ext>
          </a:extLst>
        </xdr:cNvPr>
        <xdr:cNvSpPr/>
      </xdr:nvSpPr>
      <xdr:spPr>
        <a:xfrm>
          <a:off x="0" y="152273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105</xdr:row>
      <xdr:rowOff>142875</xdr:rowOff>
    </xdr:from>
    <xdr:to>
      <xdr:col>0</xdr:col>
      <xdr:colOff>2540</xdr:colOff>
      <xdr:row>105</xdr:row>
      <xdr:rowOff>145415</xdr:rowOff>
    </xdr:to>
    <xdr:sp macro="" textlink="">
      <xdr:nvSpPr>
        <xdr:cNvPr id="154" name="Freeform 508">
          <a:extLst>
            <a:ext uri="{FF2B5EF4-FFF2-40B4-BE49-F238E27FC236}">
              <a16:creationId xmlns:a16="http://schemas.microsoft.com/office/drawing/2014/main" id="{F2D23B32-4742-4579-AACD-073E13D9B40F}"/>
            </a:ext>
          </a:extLst>
        </xdr:cNvPr>
        <xdr:cNvSpPr/>
      </xdr:nvSpPr>
      <xdr:spPr>
        <a:xfrm>
          <a:off x="0" y="1522730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106</xdr:row>
      <xdr:rowOff>638175</xdr:rowOff>
    </xdr:from>
    <xdr:to>
      <xdr:col>0</xdr:col>
      <xdr:colOff>2540</xdr:colOff>
      <xdr:row>106</xdr:row>
      <xdr:rowOff>640715</xdr:rowOff>
    </xdr:to>
    <xdr:sp macro="" textlink="">
      <xdr:nvSpPr>
        <xdr:cNvPr id="155" name="Freeform 510">
          <a:extLst>
            <a:ext uri="{FF2B5EF4-FFF2-40B4-BE49-F238E27FC236}">
              <a16:creationId xmlns:a16="http://schemas.microsoft.com/office/drawing/2014/main" id="{753531B8-8DE1-4787-915A-18DA0115347B}"/>
            </a:ext>
          </a:extLst>
        </xdr:cNvPr>
        <xdr:cNvSpPr/>
      </xdr:nvSpPr>
      <xdr:spPr>
        <a:xfrm>
          <a:off x="0" y="15751175"/>
          <a:ext cx="2540" cy="2540"/>
        </a:xfrm>
        <a:custGeom>
          <a:avLst/>
          <a:gdLst/>
          <a:ahLst/>
          <a:cxnLst/>
          <a:rect l="l" t="t" r="r" b="b"/>
          <a:pathLst>
            <a:path w="3048" h="3036">
              <a:moveTo>
                <a:pt x="0" y="3036"/>
              </a:moveTo>
              <a:lnTo>
                <a:pt x="3048" y="3036"/>
              </a:lnTo>
              <a:lnTo>
                <a:pt x="3048" y="0"/>
              </a:lnTo>
              <a:lnTo>
                <a:pt x="0" y="0"/>
              </a:lnTo>
              <a:lnTo>
                <a:pt x="0" y="3036"/>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107</xdr:row>
      <xdr:rowOff>276225</xdr:rowOff>
    </xdr:from>
    <xdr:to>
      <xdr:col>0</xdr:col>
      <xdr:colOff>2540</xdr:colOff>
      <xdr:row>107</xdr:row>
      <xdr:rowOff>278765</xdr:rowOff>
    </xdr:to>
    <xdr:sp macro="" textlink="">
      <xdr:nvSpPr>
        <xdr:cNvPr id="156" name="Freeform 511">
          <a:extLst>
            <a:ext uri="{FF2B5EF4-FFF2-40B4-BE49-F238E27FC236}">
              <a16:creationId xmlns:a16="http://schemas.microsoft.com/office/drawing/2014/main" id="{D66703D1-AA94-4518-9A21-482B949624EB}"/>
            </a:ext>
          </a:extLst>
        </xdr:cNvPr>
        <xdr:cNvSpPr/>
      </xdr:nvSpPr>
      <xdr:spPr>
        <a:xfrm>
          <a:off x="0" y="15932150"/>
          <a:ext cx="2540" cy="2540"/>
        </a:xfrm>
        <a:custGeom>
          <a:avLst/>
          <a:gdLst/>
          <a:ahLst/>
          <a:cxnLst/>
          <a:rect l="l" t="t" r="r" b="b"/>
          <a:pathLst>
            <a:path w="3048" h="3035">
              <a:moveTo>
                <a:pt x="0" y="3035"/>
              </a:moveTo>
              <a:lnTo>
                <a:pt x="3048" y="3035"/>
              </a:lnTo>
              <a:lnTo>
                <a:pt x="3048" y="0"/>
              </a:lnTo>
              <a:lnTo>
                <a:pt x="0" y="0"/>
              </a:lnTo>
              <a:lnTo>
                <a:pt x="0" y="3035"/>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0</xdr:col>
      <xdr:colOff>0</xdr:colOff>
      <xdr:row>108</xdr:row>
      <xdr:rowOff>276225</xdr:rowOff>
    </xdr:from>
    <xdr:to>
      <xdr:col>0</xdr:col>
      <xdr:colOff>2540</xdr:colOff>
      <xdr:row>108</xdr:row>
      <xdr:rowOff>278765</xdr:rowOff>
    </xdr:to>
    <xdr:sp macro="" textlink="">
      <xdr:nvSpPr>
        <xdr:cNvPr id="157" name="Freeform 512">
          <a:extLst>
            <a:ext uri="{FF2B5EF4-FFF2-40B4-BE49-F238E27FC236}">
              <a16:creationId xmlns:a16="http://schemas.microsoft.com/office/drawing/2014/main" id="{1A354C57-F39F-405C-98D5-D1B4E51F2EF8}"/>
            </a:ext>
          </a:extLst>
        </xdr:cNvPr>
        <xdr:cNvSpPr/>
      </xdr:nvSpPr>
      <xdr:spPr>
        <a:xfrm>
          <a:off x="0" y="16113125"/>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editAs="oneCell">
    <xdr:from>
      <xdr:col>1</xdr:col>
      <xdr:colOff>523421</xdr:colOff>
      <xdr:row>66</xdr:row>
      <xdr:rowOff>49894</xdr:rowOff>
    </xdr:from>
    <xdr:to>
      <xdr:col>10</xdr:col>
      <xdr:colOff>250441</xdr:colOff>
      <xdr:row>102</xdr:row>
      <xdr:rowOff>16410</xdr:rowOff>
    </xdr:to>
    <xdr:pic>
      <xdr:nvPicPr>
        <xdr:cNvPr id="158" name="Picture 157">
          <a:extLst>
            <a:ext uri="{FF2B5EF4-FFF2-40B4-BE49-F238E27FC236}">
              <a16:creationId xmlns:a16="http://schemas.microsoft.com/office/drawing/2014/main" id="{BA645448-ED36-428C-B10D-50945C2246E7}"/>
            </a:ext>
          </a:extLst>
        </xdr:cNvPr>
        <xdr:cNvPicPr>
          <a:picLocks noChangeAspect="1"/>
        </xdr:cNvPicPr>
      </xdr:nvPicPr>
      <xdr:blipFill>
        <a:blip xmlns:r="http://schemas.openxmlformats.org/officeDocument/2006/relationships" r:embed="rId1"/>
        <a:stretch>
          <a:fillRect/>
        </a:stretch>
      </xdr:blipFill>
      <xdr:spPr>
        <a:xfrm>
          <a:off x="1135742" y="10758715"/>
          <a:ext cx="6217628" cy="6579588"/>
        </a:xfrm>
        <a:prstGeom prst="rect">
          <a:avLst/>
        </a:prstGeom>
      </xdr:spPr>
    </xdr:pic>
    <xdr:clientData/>
  </xdr:twoCellAnchor>
  <xdr:twoCellAnchor editAs="oneCell">
    <xdr:from>
      <xdr:col>1</xdr:col>
      <xdr:colOff>540204</xdr:colOff>
      <xdr:row>40</xdr:row>
      <xdr:rowOff>32657</xdr:rowOff>
    </xdr:from>
    <xdr:to>
      <xdr:col>10</xdr:col>
      <xdr:colOff>209622</xdr:colOff>
      <xdr:row>65</xdr:row>
      <xdr:rowOff>133114</xdr:rowOff>
    </xdr:to>
    <xdr:pic>
      <xdr:nvPicPr>
        <xdr:cNvPr id="159" name="Picture 158">
          <a:extLst>
            <a:ext uri="{FF2B5EF4-FFF2-40B4-BE49-F238E27FC236}">
              <a16:creationId xmlns:a16="http://schemas.microsoft.com/office/drawing/2014/main" id="{5E2B69A0-34C6-4BC1-869A-265164B49B5E}"/>
            </a:ext>
          </a:extLst>
        </xdr:cNvPr>
        <xdr:cNvPicPr>
          <a:picLocks noChangeAspect="1"/>
        </xdr:cNvPicPr>
      </xdr:nvPicPr>
      <xdr:blipFill>
        <a:blip xmlns:r="http://schemas.openxmlformats.org/officeDocument/2006/relationships" r:embed="rId2"/>
        <a:stretch>
          <a:fillRect/>
        </a:stretch>
      </xdr:blipFill>
      <xdr:spPr>
        <a:xfrm>
          <a:off x="1152525" y="5162550"/>
          <a:ext cx="6160026" cy="5502491"/>
        </a:xfrm>
        <a:prstGeom prst="rect">
          <a:avLst/>
        </a:prstGeom>
      </xdr:spPr>
    </xdr:pic>
    <xdr:clientData/>
  </xdr:twoCellAnchor>
  <xdr:twoCellAnchor>
    <xdr:from>
      <xdr:col>51</xdr:col>
      <xdr:colOff>560399</xdr:colOff>
      <xdr:row>66</xdr:row>
      <xdr:rowOff>31189</xdr:rowOff>
    </xdr:from>
    <xdr:to>
      <xdr:col>59</xdr:col>
      <xdr:colOff>198743</xdr:colOff>
      <xdr:row>80</xdr:row>
      <xdr:rowOff>106081</xdr:rowOff>
    </xdr:to>
    <xdr:graphicFrame macro="">
      <xdr:nvGraphicFramePr>
        <xdr:cNvPr id="160" name="Chart 159">
          <a:extLst>
            <a:ext uri="{FF2B5EF4-FFF2-40B4-BE49-F238E27FC236}">
              <a16:creationId xmlns:a16="http://schemas.microsoft.com/office/drawing/2014/main" id="{1E3D26CC-22FE-1E17-DF38-5C85E511BB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41</xdr:col>
      <xdr:colOff>379454</xdr:colOff>
      <xdr:row>65</xdr:row>
      <xdr:rowOff>115661</xdr:rowOff>
    </xdr:from>
    <xdr:to>
      <xdr:col>51</xdr:col>
      <xdr:colOff>191275</xdr:colOff>
      <xdr:row>80</xdr:row>
      <xdr:rowOff>16463</xdr:rowOff>
    </xdr:to>
    <xdr:graphicFrame macro="">
      <xdr:nvGraphicFramePr>
        <xdr:cNvPr id="161" name="Chart 160">
          <a:extLst>
            <a:ext uri="{FF2B5EF4-FFF2-40B4-BE49-F238E27FC236}">
              <a16:creationId xmlns:a16="http://schemas.microsoft.com/office/drawing/2014/main" id="{1106E128-B6BA-B722-DF1C-56C72FBB76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35</xdr:col>
      <xdr:colOff>279546</xdr:colOff>
      <xdr:row>66</xdr:row>
      <xdr:rowOff>33612</xdr:rowOff>
    </xdr:from>
    <xdr:to>
      <xdr:col>43</xdr:col>
      <xdr:colOff>9672</xdr:colOff>
      <xdr:row>80</xdr:row>
      <xdr:rowOff>77876</xdr:rowOff>
    </xdr:to>
    <xdr:graphicFrame macro="">
      <xdr:nvGraphicFramePr>
        <xdr:cNvPr id="162" name="Chart 161">
          <a:extLst>
            <a:ext uri="{FF2B5EF4-FFF2-40B4-BE49-F238E27FC236}">
              <a16:creationId xmlns:a16="http://schemas.microsoft.com/office/drawing/2014/main" id="{27A78638-8B72-C91C-7347-343B41080D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35</xdr:col>
      <xdr:colOff>273361</xdr:colOff>
      <xdr:row>50</xdr:row>
      <xdr:rowOff>153604</xdr:rowOff>
    </xdr:from>
    <xdr:to>
      <xdr:col>43</xdr:col>
      <xdr:colOff>312</xdr:colOff>
      <xdr:row>65</xdr:row>
      <xdr:rowOff>140263</xdr:rowOff>
    </xdr:to>
    <xdr:graphicFrame macro="">
      <xdr:nvGraphicFramePr>
        <xdr:cNvPr id="163" name="Chart 162">
          <a:extLst>
            <a:ext uri="{FF2B5EF4-FFF2-40B4-BE49-F238E27FC236}">
              <a16:creationId xmlns:a16="http://schemas.microsoft.com/office/drawing/2014/main" id="{97FFF54B-70D9-148F-ACDA-B3012A13A0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51</xdr:col>
      <xdr:colOff>509145</xdr:colOff>
      <xdr:row>50</xdr:row>
      <xdr:rowOff>109658</xdr:rowOff>
    </xdr:from>
    <xdr:to>
      <xdr:col>59</xdr:col>
      <xdr:colOff>147489</xdr:colOff>
      <xdr:row>65</xdr:row>
      <xdr:rowOff>130120</xdr:rowOff>
    </xdr:to>
    <xdr:graphicFrame macro="">
      <xdr:nvGraphicFramePr>
        <xdr:cNvPr id="165" name="Chart 164">
          <a:extLst>
            <a:ext uri="{FF2B5EF4-FFF2-40B4-BE49-F238E27FC236}">
              <a16:creationId xmlns:a16="http://schemas.microsoft.com/office/drawing/2014/main" id="{1BDC0CC3-6BB9-13C6-2B40-9561CE207A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13</xdr:col>
      <xdr:colOff>0</xdr:colOff>
      <xdr:row>120</xdr:row>
      <xdr:rowOff>0</xdr:rowOff>
    </xdr:from>
    <xdr:to>
      <xdr:col>21</xdr:col>
      <xdr:colOff>9350</xdr:colOff>
      <xdr:row>152</xdr:row>
      <xdr:rowOff>149678</xdr:rowOff>
    </xdr:to>
    <xdr:grpSp>
      <xdr:nvGrpSpPr>
        <xdr:cNvPr id="169" name="Group 168">
          <a:extLst>
            <a:ext uri="{FF2B5EF4-FFF2-40B4-BE49-F238E27FC236}">
              <a16:creationId xmlns:a16="http://schemas.microsoft.com/office/drawing/2014/main" id="{E5A496E2-FBFD-0FA6-4AB9-135436C4F803}"/>
            </a:ext>
          </a:extLst>
        </xdr:cNvPr>
        <xdr:cNvGrpSpPr/>
      </xdr:nvGrpSpPr>
      <xdr:grpSpPr>
        <a:xfrm>
          <a:off x="9744075" y="22459950"/>
          <a:ext cx="8743775" cy="5940878"/>
          <a:chOff x="8939893" y="21308786"/>
          <a:chExt cx="7999918" cy="5810249"/>
        </a:xfrm>
      </xdr:grpSpPr>
      <xdr:pic>
        <xdr:nvPicPr>
          <xdr:cNvPr id="166" name="Picture 165">
            <a:extLst>
              <a:ext uri="{FF2B5EF4-FFF2-40B4-BE49-F238E27FC236}">
                <a16:creationId xmlns:a16="http://schemas.microsoft.com/office/drawing/2014/main" id="{B75C66A5-6208-4D36-82FA-1F8053C1BCAD}"/>
              </a:ext>
            </a:extLst>
          </xdr:cNvPr>
          <xdr:cNvPicPr>
            <a:picLocks noChangeAspect="1"/>
          </xdr:cNvPicPr>
        </xdr:nvPicPr>
        <xdr:blipFill rotWithShape="1">
          <a:blip xmlns:r="http://schemas.openxmlformats.org/officeDocument/2006/relationships" r:embed="rId8"/>
          <a:srcRect l="13897"/>
          <a:stretch/>
        </xdr:blipFill>
        <xdr:spPr>
          <a:xfrm>
            <a:off x="8939893" y="21308786"/>
            <a:ext cx="7999918" cy="5810249"/>
          </a:xfrm>
          <a:prstGeom prst="rect">
            <a:avLst/>
          </a:prstGeom>
        </xdr:spPr>
      </xdr:pic>
      <xdr:sp macro="" textlink="">
        <xdr:nvSpPr>
          <xdr:cNvPr id="168" name="TextBox 167">
            <a:extLst>
              <a:ext uri="{FF2B5EF4-FFF2-40B4-BE49-F238E27FC236}">
                <a16:creationId xmlns:a16="http://schemas.microsoft.com/office/drawing/2014/main" id="{97F8A60E-9655-45E6-2292-623E10D7C6A8}"/>
              </a:ext>
            </a:extLst>
          </xdr:cNvPr>
          <xdr:cNvSpPr txBox="1"/>
        </xdr:nvSpPr>
        <xdr:spPr>
          <a:xfrm>
            <a:off x="11919560" y="21635358"/>
            <a:ext cx="1855251"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2000"/>
              <a:t>Copper Table 17</a:t>
            </a:r>
          </a:p>
        </xdr:txBody>
      </xdr:sp>
    </xdr:grpSp>
    <xdr:clientData/>
  </xdr:twoCellAnchor>
  <xdr:twoCellAnchor>
    <xdr:from>
      <xdr:col>12</xdr:col>
      <xdr:colOff>583577</xdr:colOff>
      <xdr:row>153</xdr:row>
      <xdr:rowOff>29936</xdr:rowOff>
    </xdr:from>
    <xdr:to>
      <xdr:col>21</xdr:col>
      <xdr:colOff>12136</xdr:colOff>
      <xdr:row>185</xdr:row>
      <xdr:rowOff>86496</xdr:rowOff>
    </xdr:to>
    <xdr:grpSp>
      <xdr:nvGrpSpPr>
        <xdr:cNvPr id="171" name="Group 170">
          <a:extLst>
            <a:ext uri="{FF2B5EF4-FFF2-40B4-BE49-F238E27FC236}">
              <a16:creationId xmlns:a16="http://schemas.microsoft.com/office/drawing/2014/main" id="{0B7A6D73-56A5-E906-12DF-A21AC97981BE}"/>
            </a:ext>
          </a:extLst>
        </xdr:cNvPr>
        <xdr:cNvGrpSpPr/>
      </xdr:nvGrpSpPr>
      <xdr:grpSpPr>
        <a:xfrm>
          <a:off x="9660902" y="28462061"/>
          <a:ext cx="8829734" cy="5847760"/>
          <a:chOff x="8911148" y="27176186"/>
          <a:chExt cx="8028274" cy="5717131"/>
        </a:xfrm>
      </xdr:grpSpPr>
      <xdr:pic>
        <xdr:nvPicPr>
          <xdr:cNvPr id="167" name="Picture 166">
            <a:extLst>
              <a:ext uri="{FF2B5EF4-FFF2-40B4-BE49-F238E27FC236}">
                <a16:creationId xmlns:a16="http://schemas.microsoft.com/office/drawing/2014/main" id="{EF6EB559-27B9-4D70-8F7C-3B824714FB3D}"/>
              </a:ext>
            </a:extLst>
          </xdr:cNvPr>
          <xdr:cNvPicPr>
            <a:picLocks noChangeAspect="1"/>
          </xdr:cNvPicPr>
        </xdr:nvPicPr>
        <xdr:blipFill>
          <a:blip xmlns:r="http://schemas.openxmlformats.org/officeDocument/2006/relationships" r:embed="rId9"/>
          <a:stretch>
            <a:fillRect/>
          </a:stretch>
        </xdr:blipFill>
        <xdr:spPr>
          <a:xfrm>
            <a:off x="8911148" y="27176186"/>
            <a:ext cx="8028274" cy="5717131"/>
          </a:xfrm>
          <a:prstGeom prst="rect">
            <a:avLst/>
          </a:prstGeom>
        </xdr:spPr>
      </xdr:pic>
      <xdr:sp macro="" textlink="">
        <xdr:nvSpPr>
          <xdr:cNvPr id="170" name="TextBox 169">
            <a:extLst>
              <a:ext uri="{FF2B5EF4-FFF2-40B4-BE49-F238E27FC236}">
                <a16:creationId xmlns:a16="http://schemas.microsoft.com/office/drawing/2014/main" id="{58F3D689-96DC-4A91-A10A-3430E0AF895F}"/>
              </a:ext>
            </a:extLst>
          </xdr:cNvPr>
          <xdr:cNvSpPr txBox="1"/>
        </xdr:nvSpPr>
        <xdr:spPr>
          <a:xfrm>
            <a:off x="12813223" y="27475543"/>
            <a:ext cx="1848901"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AU" sz="2000"/>
              <a:t>Zn Table 17</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284350</xdr:colOff>
      <xdr:row>75</xdr:row>
      <xdr:rowOff>7099</xdr:rowOff>
    </xdr:from>
    <xdr:to>
      <xdr:col>18</xdr:col>
      <xdr:colOff>91582</xdr:colOff>
      <xdr:row>107</xdr:row>
      <xdr:rowOff>45199</xdr:rowOff>
    </xdr:to>
    <xdr:graphicFrame macro="">
      <xdr:nvGraphicFramePr>
        <xdr:cNvPr id="2" name="Chart 1">
          <a:extLst>
            <a:ext uri="{FF2B5EF4-FFF2-40B4-BE49-F238E27FC236}">
              <a16:creationId xmlns:a16="http://schemas.microsoft.com/office/drawing/2014/main" id="{83AC35CA-ABD5-4784-9DD0-3A32425024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180009</xdr:colOff>
      <xdr:row>71</xdr:row>
      <xdr:rowOff>88072</xdr:rowOff>
    </xdr:from>
    <xdr:to>
      <xdr:col>35</xdr:col>
      <xdr:colOff>467967</xdr:colOff>
      <xdr:row>86</xdr:row>
      <xdr:rowOff>107536</xdr:rowOff>
    </xdr:to>
    <xdr:graphicFrame macro="">
      <xdr:nvGraphicFramePr>
        <xdr:cNvPr id="3" name="Chart 2">
          <a:extLst>
            <a:ext uri="{FF2B5EF4-FFF2-40B4-BE49-F238E27FC236}">
              <a16:creationId xmlns:a16="http://schemas.microsoft.com/office/drawing/2014/main" id="{57DD4E3F-C0CB-BE85-3A32-884F4509D9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27</xdr:col>
      <xdr:colOff>377552</xdr:colOff>
      <xdr:row>87</xdr:row>
      <xdr:rowOff>74543</xdr:rowOff>
    </xdr:from>
    <xdr:to>
      <xdr:col>37</xdr:col>
      <xdr:colOff>597425</xdr:colOff>
      <xdr:row>118</xdr:row>
      <xdr:rowOff>56022</xdr:rowOff>
    </xdr:to>
    <xdr:pic>
      <xdr:nvPicPr>
        <xdr:cNvPr id="4" name="Picture 3">
          <a:extLst>
            <a:ext uri="{FF2B5EF4-FFF2-40B4-BE49-F238E27FC236}">
              <a16:creationId xmlns:a16="http://schemas.microsoft.com/office/drawing/2014/main" id="{D504BA9A-57B0-7A75-2365-AB65F5B52E70}"/>
            </a:ext>
          </a:extLst>
        </xdr:cNvPr>
        <xdr:cNvPicPr>
          <a:picLocks noChangeAspect="1"/>
        </xdr:cNvPicPr>
      </xdr:nvPicPr>
      <xdr:blipFill>
        <a:blip xmlns:r="http://schemas.openxmlformats.org/officeDocument/2006/relationships" r:embed="rId3"/>
        <a:stretch>
          <a:fillRect/>
        </a:stretch>
      </xdr:blipFill>
      <xdr:spPr>
        <a:xfrm>
          <a:off x="16926204" y="15927456"/>
          <a:ext cx="6349004" cy="5630219"/>
        </a:xfrm>
        <a:prstGeom prst="rect">
          <a:avLst/>
        </a:prstGeom>
      </xdr:spPr>
    </xdr:pic>
    <xdr:clientData/>
  </xdr:twoCellAnchor>
  <xdr:twoCellAnchor>
    <xdr:from>
      <xdr:col>9</xdr:col>
      <xdr:colOff>0</xdr:colOff>
      <xdr:row>60</xdr:row>
      <xdr:rowOff>47625</xdr:rowOff>
    </xdr:from>
    <xdr:to>
      <xdr:col>9</xdr:col>
      <xdr:colOff>2540</xdr:colOff>
      <xdr:row>60</xdr:row>
      <xdr:rowOff>50165</xdr:rowOff>
    </xdr:to>
    <xdr:sp macro="" textlink="">
      <xdr:nvSpPr>
        <xdr:cNvPr id="5" name="Freeform 139">
          <a:extLst>
            <a:ext uri="{FF2B5EF4-FFF2-40B4-BE49-F238E27FC236}">
              <a16:creationId xmlns:a16="http://schemas.microsoft.com/office/drawing/2014/main" id="{432F1552-527B-4B4D-9FF7-2B132706ADE2}"/>
            </a:ext>
          </a:extLst>
        </xdr:cNvPr>
        <xdr:cNvSpPr/>
      </xdr:nvSpPr>
      <xdr:spPr>
        <a:xfrm>
          <a:off x="13154025" y="91503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9</xdr:col>
      <xdr:colOff>542925</xdr:colOff>
      <xdr:row>60</xdr:row>
      <xdr:rowOff>47625</xdr:rowOff>
    </xdr:from>
    <xdr:to>
      <xdr:col>9</xdr:col>
      <xdr:colOff>545465</xdr:colOff>
      <xdr:row>60</xdr:row>
      <xdr:rowOff>50165</xdr:rowOff>
    </xdr:to>
    <xdr:sp macro="" textlink="">
      <xdr:nvSpPr>
        <xdr:cNvPr id="6" name="Freeform 140">
          <a:extLst>
            <a:ext uri="{FF2B5EF4-FFF2-40B4-BE49-F238E27FC236}">
              <a16:creationId xmlns:a16="http://schemas.microsoft.com/office/drawing/2014/main" id="{29190BAD-29B4-4CD8-B4C6-7719C4872D54}"/>
            </a:ext>
          </a:extLst>
        </xdr:cNvPr>
        <xdr:cNvSpPr/>
      </xdr:nvSpPr>
      <xdr:spPr>
        <a:xfrm>
          <a:off x="13693775" y="9150350"/>
          <a:ext cx="2540" cy="2540"/>
        </a:xfrm>
        <a:custGeom>
          <a:avLst/>
          <a:gdLst/>
          <a:ahLst/>
          <a:cxnLst/>
          <a:rect l="l" t="t" r="r" b="b"/>
          <a:pathLst>
            <a:path w="3048" h="3048">
              <a:moveTo>
                <a:pt x="0" y="3048"/>
              </a:moveTo>
              <a:lnTo>
                <a:pt x="3048" y="3048"/>
              </a:lnTo>
              <a:lnTo>
                <a:pt x="3048"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twoCellAnchor>
    <xdr:from>
      <xdr:col>9</xdr:col>
      <xdr:colOff>419100</xdr:colOff>
      <xdr:row>61</xdr:row>
      <xdr:rowOff>142875</xdr:rowOff>
    </xdr:from>
    <xdr:to>
      <xdr:col>9</xdr:col>
      <xdr:colOff>421640</xdr:colOff>
      <xdr:row>61</xdr:row>
      <xdr:rowOff>145415</xdr:rowOff>
    </xdr:to>
    <xdr:sp macro="" textlink="">
      <xdr:nvSpPr>
        <xdr:cNvPr id="7" name="Freeform 144">
          <a:extLst>
            <a:ext uri="{FF2B5EF4-FFF2-40B4-BE49-F238E27FC236}">
              <a16:creationId xmlns:a16="http://schemas.microsoft.com/office/drawing/2014/main" id="{A4305082-0224-4030-8083-50EACAE16690}"/>
            </a:ext>
          </a:extLst>
        </xdr:cNvPr>
        <xdr:cNvSpPr/>
      </xdr:nvSpPr>
      <xdr:spPr>
        <a:xfrm>
          <a:off x="13573125" y="9445625"/>
          <a:ext cx="2540" cy="2540"/>
        </a:xfrm>
        <a:custGeom>
          <a:avLst/>
          <a:gdLst/>
          <a:ahLst/>
          <a:cxnLst/>
          <a:rect l="l" t="t" r="r" b="b"/>
          <a:pathLst>
            <a:path w="3036" h="3048">
              <a:moveTo>
                <a:pt x="0" y="3048"/>
              </a:moveTo>
              <a:lnTo>
                <a:pt x="3036" y="3048"/>
              </a:lnTo>
              <a:lnTo>
                <a:pt x="3036" y="0"/>
              </a:lnTo>
              <a:lnTo>
                <a:pt x="0" y="0"/>
              </a:lnTo>
              <a:lnTo>
                <a:pt x="0" y="3048"/>
              </a:lnTo>
              <a:close/>
            </a:path>
          </a:pathLst>
        </a:custGeom>
        <a:solidFill>
          <a:srgbClr val="000000">
            <a:alpha val="100000"/>
          </a:srgb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lang="en-AU"/>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346074</xdr:colOff>
      <xdr:row>5</xdr:row>
      <xdr:rowOff>142875</xdr:rowOff>
    </xdr:from>
    <xdr:to>
      <xdr:col>18</xdr:col>
      <xdr:colOff>393700</xdr:colOff>
      <xdr:row>31</xdr:row>
      <xdr:rowOff>38100</xdr:rowOff>
    </xdr:to>
    <xdr:graphicFrame macro="">
      <xdr:nvGraphicFramePr>
        <xdr:cNvPr id="2" name="Chart 1">
          <a:extLst>
            <a:ext uri="{FF2B5EF4-FFF2-40B4-BE49-F238E27FC236}">
              <a16:creationId xmlns:a16="http://schemas.microsoft.com/office/drawing/2014/main" id="{B5A71AF3-B8BE-DB4C-3B5D-9A06519DB8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70ABA-A75E-4CE6-8768-E6E0A865775C}">
  <sheetPr codeName="Sheet1">
    <pageSetUpPr fitToPage="1"/>
  </sheetPr>
  <dimension ref="A1:T239"/>
  <sheetViews>
    <sheetView tabSelected="1" view="pageBreakPreview" zoomScaleNormal="85" zoomScaleSheetLayoutView="100" zoomScalePageLayoutView="70" workbookViewId="0">
      <selection activeCell="H12" sqref="H12"/>
    </sheetView>
  </sheetViews>
  <sheetFormatPr defaultColWidth="8.75" defaultRowHeight="14.25"/>
  <cols>
    <col min="1" max="1" width="8.75" style="50"/>
    <col min="2" max="2" width="29.5" style="50" customWidth="1"/>
    <col min="3" max="3" width="32.25" style="50" customWidth="1"/>
    <col min="4" max="4" width="11.875" style="50" customWidth="1"/>
    <col min="5" max="5" width="1.125" style="50" customWidth="1"/>
    <col min="6" max="6" width="21.625" style="50" customWidth="1"/>
    <col min="7" max="7" width="1.375" style="50" customWidth="1"/>
    <col min="8" max="8" width="18.875" style="51" customWidth="1"/>
    <col min="9" max="9" width="1.5" style="51" customWidth="1"/>
    <col min="10" max="10" width="18.25" style="51" customWidth="1"/>
    <col min="11" max="11" width="1.375" style="50" customWidth="1"/>
    <col min="12" max="12" width="77.125" style="50" customWidth="1"/>
    <col min="13" max="13" width="1.375" style="50" customWidth="1"/>
    <col min="14" max="14" width="8.75" style="50"/>
    <col min="15" max="15" width="8.75" style="202"/>
    <col min="16" max="18" width="8.75" style="117"/>
    <col min="19" max="19" width="8.75" style="202" customWidth="1"/>
    <col min="20" max="20" width="8.75" style="202"/>
    <col min="21" max="16384" width="8.75" style="33"/>
  </cols>
  <sheetData>
    <row r="1" spans="2:20" s="50" customFormat="1">
      <c r="B1" s="94" t="s">
        <v>173</v>
      </c>
      <c r="H1" s="94"/>
      <c r="I1" s="51"/>
      <c r="J1" s="51"/>
      <c r="O1" s="202"/>
      <c r="P1" s="117"/>
      <c r="Q1" s="117"/>
      <c r="R1" s="117"/>
      <c r="S1" s="202"/>
      <c r="T1" s="202"/>
    </row>
    <row r="2" spans="2:20" s="50" customFormat="1">
      <c r="B2" s="94"/>
      <c r="H2" s="94"/>
      <c r="I2" s="51"/>
      <c r="J2" s="51"/>
      <c r="O2" s="202"/>
      <c r="P2" s="117"/>
      <c r="Q2" s="117"/>
      <c r="R2" s="117"/>
      <c r="S2" s="202"/>
      <c r="T2" s="202"/>
    </row>
    <row r="3" spans="2:20" ht="19.5" thickBot="1">
      <c r="B3" s="99" t="s">
        <v>315</v>
      </c>
      <c r="J3" s="50"/>
    </row>
    <row r="4" spans="2:20" ht="16.5" thickTop="1" thickBot="1">
      <c r="B4" s="52" t="s">
        <v>359</v>
      </c>
      <c r="C4" s="221"/>
      <c r="D4" s="222"/>
      <c r="E4" s="222"/>
      <c r="F4" s="222"/>
      <c r="G4" s="222"/>
      <c r="H4" s="223"/>
      <c r="J4" s="213" t="str">
        <f>IF(ISBLANK(C4),"Please insert requested information","")</f>
        <v>Please insert requested information</v>
      </c>
      <c r="K4" s="213"/>
      <c r="L4" s="213"/>
      <c r="M4" s="63"/>
    </row>
    <row r="5" spans="2:20" ht="5.0999999999999996" customHeight="1" thickTop="1" thickBot="1">
      <c r="B5" s="53"/>
      <c r="C5" s="54"/>
      <c r="D5" s="54"/>
      <c r="E5" s="54"/>
      <c r="F5" s="54"/>
      <c r="G5" s="54"/>
      <c r="J5" s="50"/>
      <c r="M5" s="66"/>
    </row>
    <row r="6" spans="2:20" ht="16.5" thickTop="1" thickBot="1">
      <c r="B6" s="52" t="s">
        <v>311</v>
      </c>
      <c r="C6" s="221"/>
      <c r="D6" s="222"/>
      <c r="E6" s="222"/>
      <c r="F6" s="222"/>
      <c r="G6" s="222"/>
      <c r="H6" s="223"/>
      <c r="J6" s="213" t="str">
        <f>IF(ISBLANK(C6),"Please insert requested information","")</f>
        <v>Please insert requested information</v>
      </c>
      <c r="K6" s="213"/>
      <c r="L6" s="213"/>
      <c r="M6" s="66"/>
    </row>
    <row r="7" spans="2:20" ht="5.0999999999999996" customHeight="1" thickTop="1" thickBot="1">
      <c r="B7" s="53"/>
      <c r="C7" s="54"/>
      <c r="D7" s="54"/>
      <c r="E7" s="54"/>
      <c r="F7" s="54"/>
      <c r="G7" s="54"/>
      <c r="J7" s="50"/>
      <c r="M7" s="66"/>
    </row>
    <row r="8" spans="2:20" ht="16.5" thickTop="1" thickBot="1">
      <c r="B8" s="52" t="s">
        <v>312</v>
      </c>
      <c r="C8" s="221"/>
      <c r="D8" s="222"/>
      <c r="E8" s="222"/>
      <c r="F8" s="222"/>
      <c r="G8" s="222"/>
      <c r="H8" s="223"/>
      <c r="J8" s="213" t="str">
        <f>IF(ISBLANK(C8),"Please insert requested information","")</f>
        <v>Please insert requested information</v>
      </c>
      <c r="K8" s="213"/>
      <c r="L8" s="213"/>
      <c r="M8" s="66"/>
    </row>
    <row r="9" spans="2:20" ht="5.0999999999999996" customHeight="1" thickTop="1" thickBot="1">
      <c r="B9" s="53"/>
      <c r="C9" s="54"/>
      <c r="D9" s="54"/>
      <c r="E9" s="54"/>
      <c r="F9" s="54"/>
      <c r="G9" s="54"/>
      <c r="J9" s="50"/>
      <c r="M9" s="66"/>
    </row>
    <row r="10" spans="2:20" ht="16.5" thickTop="1" thickBot="1">
      <c r="B10" s="52" t="s">
        <v>360</v>
      </c>
      <c r="C10" s="221"/>
      <c r="D10" s="222"/>
      <c r="E10" s="222"/>
      <c r="F10" s="222"/>
      <c r="G10" s="222"/>
      <c r="H10" s="223"/>
      <c r="J10" s="213" t="str">
        <f>IF(ISBLANK(C10),"Please insert requested information","")</f>
        <v>Please insert requested information</v>
      </c>
      <c r="K10" s="213"/>
      <c r="L10" s="213"/>
      <c r="M10" s="70"/>
    </row>
    <row r="11" spans="2:20" ht="13.5" customHeight="1" thickTop="1">
      <c r="B11" s="57"/>
      <c r="C11" s="54"/>
      <c r="D11" s="54"/>
      <c r="E11" s="54"/>
      <c r="F11" s="54"/>
      <c r="G11" s="54"/>
      <c r="J11" s="50"/>
    </row>
    <row r="12" spans="2:20" ht="13.5" customHeight="1">
      <c r="B12" s="189"/>
      <c r="C12" s="54"/>
      <c r="D12" s="54"/>
      <c r="E12" s="54"/>
      <c r="F12" s="54"/>
      <c r="G12" s="54"/>
      <c r="J12" s="50"/>
    </row>
    <row r="13" spans="2:20" ht="19.5" thickBot="1">
      <c r="B13" s="99" t="s">
        <v>362</v>
      </c>
      <c r="H13" s="50"/>
      <c r="I13" s="50"/>
      <c r="J13" s="50"/>
    </row>
    <row r="14" spans="2:20" ht="16.5" thickTop="1" thickBot="1">
      <c r="B14" s="52" t="s">
        <v>361</v>
      </c>
      <c r="C14" s="221"/>
      <c r="D14" s="222"/>
      <c r="E14" s="222"/>
      <c r="F14" s="222"/>
      <c r="G14" s="222"/>
      <c r="H14" s="223"/>
      <c r="J14" s="213" t="str">
        <f>IF(ISBLANK(C14),"Please insert requested information","")</f>
        <v>Please insert requested information</v>
      </c>
      <c r="K14" s="213"/>
      <c r="L14" s="213"/>
      <c r="M14" s="63"/>
    </row>
    <row r="15" spans="2:20" ht="5.0999999999999996" customHeight="1" thickTop="1" thickBot="1">
      <c r="B15" s="53"/>
      <c r="C15" s="54"/>
      <c r="D15" s="54"/>
      <c r="E15" s="54"/>
      <c r="F15" s="54"/>
      <c r="G15" s="54"/>
      <c r="J15" s="50"/>
      <c r="M15" s="66"/>
    </row>
    <row r="16" spans="2:20" ht="16.5" thickTop="1" thickBot="1">
      <c r="B16" s="52" t="s">
        <v>363</v>
      </c>
      <c r="C16" s="221"/>
      <c r="D16" s="222"/>
      <c r="E16" s="222"/>
      <c r="F16" s="222"/>
      <c r="G16" s="222"/>
      <c r="H16" s="223"/>
      <c r="J16" s="213" t="str">
        <f>IF(ISBLANK(C16),"Please insert requested information","")</f>
        <v>Please insert requested information</v>
      </c>
      <c r="K16" s="213"/>
      <c r="L16" s="213"/>
      <c r="M16" s="66"/>
    </row>
    <row r="17" spans="2:13" ht="5.0999999999999996" customHeight="1" thickTop="1" thickBot="1">
      <c r="B17" s="53"/>
      <c r="C17" s="54"/>
      <c r="D17" s="54"/>
      <c r="E17" s="54"/>
      <c r="F17" s="54"/>
      <c r="G17" s="54"/>
      <c r="J17" s="50"/>
      <c r="M17" s="66"/>
    </row>
    <row r="18" spans="2:13" ht="15.6" customHeight="1" thickTop="1" thickBot="1">
      <c r="B18" s="52" t="s">
        <v>314</v>
      </c>
      <c r="C18" s="221"/>
      <c r="D18" s="222"/>
      <c r="E18" s="222"/>
      <c r="F18" s="222"/>
      <c r="G18" s="222"/>
      <c r="H18" s="223"/>
      <c r="J18" s="213" t="str">
        <f>IF(ISBLANK(C18),"Please insert requested information","")</f>
        <v>Please insert requested information</v>
      </c>
      <c r="K18" s="213"/>
      <c r="L18" s="213"/>
      <c r="M18" s="66"/>
    </row>
    <row r="19" spans="2:13" ht="5.0999999999999996" customHeight="1" thickTop="1" thickBot="1">
      <c r="B19" s="53"/>
      <c r="C19" s="54"/>
      <c r="D19" s="54"/>
      <c r="E19" s="54"/>
      <c r="F19" s="54"/>
      <c r="G19" s="54"/>
      <c r="J19" s="50"/>
      <c r="M19" s="66"/>
    </row>
    <row r="20" spans="2:13" ht="15.6" customHeight="1" thickTop="1" thickBot="1">
      <c r="B20" s="277" t="s">
        <v>353</v>
      </c>
      <c r="C20" s="278"/>
      <c r="D20" s="221"/>
      <c r="E20" s="222"/>
      <c r="F20" s="222"/>
      <c r="G20" s="222"/>
      <c r="H20" s="223"/>
      <c r="I20" s="50"/>
      <c r="J20" s="214" t="str">
        <f>IF(ISBLANK(D20),"Provide response to the question",IF(D20="Energy Production.","End User to Prepare Site Specific Risk Assessment","Refer to the applicable Biosolid Class and Risk Assessment Matrix below."))</f>
        <v>Provide response to the question</v>
      </c>
      <c r="K20" s="215"/>
      <c r="L20" s="215"/>
      <c r="M20" s="66"/>
    </row>
    <row r="21" spans="2:13" ht="5.0999999999999996" customHeight="1" thickTop="1" thickBot="1">
      <c r="B21" s="189"/>
      <c r="C21" s="54"/>
      <c r="D21" s="54"/>
      <c r="E21" s="54"/>
      <c r="F21" s="54"/>
      <c r="G21" s="54"/>
      <c r="I21" s="50"/>
      <c r="J21" s="50"/>
      <c r="M21" s="66"/>
    </row>
    <row r="22" spans="2:13" ht="16.5" thickTop="1" thickBot="1">
      <c r="B22" s="55" t="s">
        <v>354</v>
      </c>
      <c r="C22" s="56"/>
      <c r="D22" s="221"/>
      <c r="E22" s="222"/>
      <c r="F22" s="222"/>
      <c r="G22" s="222"/>
      <c r="H22" s="223"/>
      <c r="I22" s="50"/>
      <c r="J22" s="214" t="str">
        <f>IF(D22="Yes","For Class B refer to questions for Land Use and Harvesting Restriction below.",IF(ISBLANK(D22),"Provide response to the question","No further considerations for Class A materials"))</f>
        <v>Provide response to the question</v>
      </c>
      <c r="K22" s="215"/>
      <c r="L22" s="215"/>
      <c r="M22" s="66"/>
    </row>
    <row r="23" spans="2:13" ht="5.0999999999999996" customHeight="1" thickTop="1" thickBot="1">
      <c r="B23" s="57"/>
      <c r="C23" s="54"/>
      <c r="D23" s="54"/>
      <c r="E23" s="54"/>
      <c r="F23" s="54"/>
      <c r="G23" s="54"/>
      <c r="I23" s="50"/>
      <c r="J23" s="50"/>
      <c r="M23" s="66"/>
    </row>
    <row r="24" spans="2:13" ht="16.5" thickTop="1" thickBot="1">
      <c r="B24" s="55" t="s">
        <v>355</v>
      </c>
      <c r="C24" s="56"/>
      <c r="D24" s="221"/>
      <c r="E24" s="222"/>
      <c r="F24" s="222"/>
      <c r="G24" s="222"/>
      <c r="H24" s="223"/>
      <c r="I24" s="50"/>
      <c r="J24" s="214" t="str">
        <f>IF(ISBLANK(D24),"Provide response to the question","For Class B refer to questions Buffer Distance Restrictions below.")</f>
        <v>Provide response to the question</v>
      </c>
      <c r="K24" s="215"/>
      <c r="L24" s="215"/>
      <c r="M24" s="66"/>
    </row>
    <row r="25" spans="2:13" ht="4.5" customHeight="1" thickTop="1" thickBot="1">
      <c r="B25" s="57"/>
      <c r="C25" s="54"/>
      <c r="D25" s="54"/>
      <c r="E25" s="54"/>
      <c r="F25" s="54"/>
      <c r="G25" s="54"/>
      <c r="I25" s="50"/>
      <c r="J25" s="50"/>
      <c r="M25" s="66"/>
    </row>
    <row r="26" spans="2:13" ht="16.5" thickTop="1" thickBot="1">
      <c r="B26" s="55" t="s">
        <v>356</v>
      </c>
      <c r="C26" s="56"/>
      <c r="D26" s="221"/>
      <c r="E26" s="222"/>
      <c r="F26" s="222"/>
      <c r="G26" s="222"/>
      <c r="H26" s="223"/>
      <c r="I26" s="50"/>
      <c r="J26" s="214" t="str">
        <f>IF(ISBLANK(D26),"Provide response to the question","For Class B refer to Depth to Groundwater Restrictions below.")</f>
        <v>Provide response to the question</v>
      </c>
      <c r="K26" s="215"/>
      <c r="L26" s="215"/>
      <c r="M26" s="66"/>
    </row>
    <row r="27" spans="2:13" ht="6.95" customHeight="1" thickTop="1" thickBot="1">
      <c r="B27" s="189"/>
      <c r="H27" s="50"/>
      <c r="I27" s="50"/>
      <c r="J27" s="50"/>
      <c r="M27" s="66"/>
    </row>
    <row r="28" spans="2:13" ht="16.5" thickTop="1" thickBot="1">
      <c r="B28" s="230" t="s">
        <v>357</v>
      </c>
      <c r="C28" s="231"/>
      <c r="D28" s="231"/>
      <c r="E28" s="231"/>
      <c r="F28" s="231"/>
      <c r="G28" s="89"/>
      <c r="H28" s="46"/>
      <c r="I28" s="50"/>
      <c r="J28" s="214" t="str">
        <f>IF(H28="Yes","For Class B  refer to questions for Land Use and Harvesting Restriction  below.",IF(ISBLANK(H28),"Provide response to the question","No further considerations for Class A materials"))</f>
        <v>Provide response to the question</v>
      </c>
      <c r="K28" s="215"/>
      <c r="L28" s="215"/>
      <c r="M28" s="70"/>
    </row>
    <row r="29" spans="2:13" ht="6.95" customHeight="1" thickTop="1" thickBot="1">
      <c r="B29" s="189"/>
      <c r="H29" s="50"/>
      <c r="I29" s="50"/>
      <c r="J29" s="50"/>
      <c r="M29" s="66"/>
    </row>
    <row r="30" spans="2:13" ht="16.5" thickTop="1" thickBot="1">
      <c r="B30" s="230" t="s">
        <v>341</v>
      </c>
      <c r="C30" s="231"/>
      <c r="D30" s="231"/>
      <c r="E30" s="231"/>
      <c r="F30" s="231"/>
      <c r="G30" s="89"/>
      <c r="H30" s="193"/>
      <c r="I30" s="50"/>
      <c r="J30" s="214" t="str">
        <f>IF(H30&gt;0,"For Class B  refer to questions for Depth to Groundwater Restriction below.",IF(ISBLANK(H30),"Provide response to the question, enter value in metres below ground level (m)","No further considerations for Class A materials"))</f>
        <v>Provide response to the question, enter value in metres below ground level (m)</v>
      </c>
      <c r="K30" s="215"/>
      <c r="L30" s="215"/>
      <c r="M30" s="70"/>
    </row>
    <row r="31" spans="2:13" ht="15" thickTop="1">
      <c r="H31" s="50"/>
      <c r="I31" s="50"/>
      <c r="J31" s="50"/>
    </row>
    <row r="32" spans="2:13">
      <c r="H32" s="50"/>
      <c r="I32" s="50"/>
      <c r="J32" s="50"/>
    </row>
    <row r="33" spans="2:18" ht="19.5" thickBot="1">
      <c r="B33" s="99" t="s">
        <v>313</v>
      </c>
      <c r="J33" s="50"/>
    </row>
    <row r="34" spans="2:18" ht="16.5" thickTop="1" thickBot="1">
      <c r="B34" s="52" t="s">
        <v>364</v>
      </c>
      <c r="C34" s="221"/>
      <c r="D34" s="222"/>
      <c r="E34" s="222"/>
      <c r="F34" s="222"/>
      <c r="G34" s="222"/>
      <c r="H34" s="223"/>
      <c r="J34" s="213" t="str">
        <f>IF(ISBLANK(C34),"Please insert requested information","")</f>
        <v>Please insert requested information</v>
      </c>
      <c r="K34" s="213"/>
      <c r="L34" s="213"/>
      <c r="M34" s="63"/>
    </row>
    <row r="35" spans="2:18" ht="5.0999999999999996" customHeight="1" thickTop="1" thickBot="1">
      <c r="B35" s="53"/>
      <c r="C35" s="54"/>
      <c r="D35" s="54"/>
      <c r="E35" s="54"/>
      <c r="F35" s="54"/>
      <c r="G35" s="54"/>
      <c r="J35" s="50"/>
      <c r="M35" s="66"/>
    </row>
    <row r="36" spans="2:18" ht="16.5" thickTop="1" thickBot="1">
      <c r="B36" s="52" t="s">
        <v>368</v>
      </c>
      <c r="C36" s="221"/>
      <c r="D36" s="222"/>
      <c r="E36" s="222"/>
      <c r="F36" s="222"/>
      <c r="G36" s="222"/>
      <c r="H36" s="223"/>
      <c r="J36" s="213" t="str">
        <f>IF(ISBLANK(C36),"Please insert requested information","")</f>
        <v>Please insert requested information</v>
      </c>
      <c r="K36" s="213"/>
      <c r="L36" s="213"/>
      <c r="M36" s="66"/>
    </row>
    <row r="37" spans="2:18" ht="5.0999999999999996" customHeight="1" thickTop="1" thickBot="1">
      <c r="B37" s="53"/>
      <c r="C37" s="54"/>
      <c r="D37" s="54"/>
      <c r="E37" s="54"/>
      <c r="F37" s="54"/>
      <c r="G37" s="54"/>
      <c r="J37" s="50"/>
      <c r="M37" s="66"/>
    </row>
    <row r="38" spans="2:18" ht="16.5" thickTop="1" thickBot="1">
      <c r="B38" s="52" t="s">
        <v>367</v>
      </c>
      <c r="C38" s="201"/>
      <c r="D38" s="221"/>
      <c r="E38" s="222"/>
      <c r="F38" s="222"/>
      <c r="G38" s="222"/>
      <c r="H38" s="222"/>
      <c r="J38" s="213" t="str">
        <f>IF(ISBLANK(C38),"Please insert requested information","")</f>
        <v>Please insert requested information</v>
      </c>
      <c r="K38" s="213"/>
      <c r="L38" s="213"/>
      <c r="M38" s="66"/>
    </row>
    <row r="39" spans="2:18" ht="5.0999999999999996" customHeight="1" thickTop="1" thickBot="1">
      <c r="B39" s="53"/>
      <c r="C39" s="54"/>
      <c r="D39" s="54"/>
      <c r="E39" s="54"/>
      <c r="F39" s="54"/>
      <c r="G39" s="54"/>
      <c r="J39" s="50"/>
      <c r="M39" s="66"/>
    </row>
    <row r="40" spans="2:18" ht="16.5" thickTop="1" thickBot="1">
      <c r="B40" s="52" t="s">
        <v>117</v>
      </c>
      <c r="C40" s="201"/>
      <c r="D40" s="221"/>
      <c r="E40" s="222"/>
      <c r="F40" s="222"/>
      <c r="G40" s="222"/>
      <c r="H40" s="222"/>
      <c r="J40" s="213" t="str">
        <f>IF(ISBLANK(C40),"Please insert requested information","")</f>
        <v>Please insert requested information</v>
      </c>
      <c r="K40" s="213"/>
      <c r="L40" s="213"/>
      <c r="M40" s="66"/>
    </row>
    <row r="41" spans="2:18" ht="5.0999999999999996" customHeight="1" thickTop="1" thickBot="1">
      <c r="B41" s="53"/>
      <c r="C41" s="54"/>
      <c r="D41" s="54"/>
      <c r="E41" s="54"/>
      <c r="F41" s="54"/>
      <c r="G41" s="54"/>
      <c r="J41" s="50"/>
      <c r="M41" s="66"/>
    </row>
    <row r="42" spans="2:18" ht="15.6" customHeight="1" thickTop="1" thickBot="1">
      <c r="B42" s="52" t="s">
        <v>365</v>
      </c>
      <c r="C42" s="201"/>
      <c r="D42" s="221"/>
      <c r="E42" s="222"/>
      <c r="F42" s="222"/>
      <c r="G42" s="222"/>
      <c r="H42" s="222"/>
      <c r="J42" s="213" t="str">
        <f>IF(ISBLANK(C42),"Please insert requested information","")</f>
        <v>Please insert requested information</v>
      </c>
      <c r="K42" s="213"/>
      <c r="L42" s="213"/>
      <c r="M42" s="66"/>
    </row>
    <row r="43" spans="2:18" ht="5.0999999999999996" customHeight="1" thickTop="1" thickBot="1">
      <c r="B43" s="53"/>
      <c r="C43" s="54"/>
      <c r="D43" s="54"/>
      <c r="E43" s="54"/>
      <c r="F43" s="54"/>
      <c r="G43" s="54"/>
      <c r="J43" s="50"/>
      <c r="M43" s="66"/>
    </row>
    <row r="44" spans="2:18" ht="15.6" customHeight="1" thickTop="1" thickBot="1">
      <c r="B44" s="52" t="s">
        <v>366</v>
      </c>
      <c r="C44" s="201"/>
      <c r="D44" s="221"/>
      <c r="E44" s="222"/>
      <c r="F44" s="222"/>
      <c r="G44" s="222"/>
      <c r="H44" s="222"/>
      <c r="J44" s="213" t="str">
        <f>IF(ISBLANK(C44),"Please insert requested information","")</f>
        <v>Please insert requested information</v>
      </c>
      <c r="K44" s="213"/>
      <c r="L44" s="213"/>
      <c r="M44" s="70"/>
    </row>
    <row r="45" spans="2:18" ht="15" thickTop="1">
      <c r="H45" s="50"/>
      <c r="I45" s="50"/>
      <c r="J45" s="50"/>
    </row>
    <row r="46" spans="2:18">
      <c r="H46" s="50"/>
      <c r="I46" s="50"/>
      <c r="J46" s="50"/>
    </row>
    <row r="47" spans="2:18" ht="20.45" customHeight="1">
      <c r="B47" s="112" t="s">
        <v>104</v>
      </c>
      <c r="D47" s="58" t="s">
        <v>15</v>
      </c>
      <c r="F47" s="58" t="s">
        <v>29</v>
      </c>
      <c r="G47" s="58"/>
      <c r="H47" s="59" t="s">
        <v>30</v>
      </c>
      <c r="I47" s="59"/>
      <c r="J47" s="59"/>
      <c r="L47" s="58" t="s">
        <v>101</v>
      </c>
    </row>
    <row r="48" spans="2:18" ht="15" customHeight="1" thickBot="1">
      <c r="B48" s="218" t="s">
        <v>298</v>
      </c>
      <c r="C48" s="60" t="s">
        <v>16</v>
      </c>
      <c r="D48" s="106"/>
      <c r="E48" s="61"/>
      <c r="F48" s="61" t="s">
        <v>17</v>
      </c>
      <c r="G48" s="61"/>
      <c r="H48" s="107" t="str">
        <f>IF(D48&gt;'Table 1 Cont Conc'!G4,"Class C",IF(D48&gt;'Table 1 Cont Conc'!F4,"Class B",IF(ISBLANK(D48),"Class C","Class A")))</f>
        <v>Class C</v>
      </c>
      <c r="I48" s="113"/>
      <c r="J48" s="214" t="str">
        <f>IF(ISBLANK(D48),"Please insert requested value (taking note of the units) else potentially suitable for energy production only",IF(H48="Class A","Suitable for unrestricted use",IF(H48="Class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48" s="215"/>
      <c r="L48" s="216"/>
      <c r="M48" s="109"/>
      <c r="P48" s="117" t="str">
        <f>C48</f>
        <v xml:space="preserve">Cadmium </v>
      </c>
      <c r="Q48" s="117">
        <f>D48</f>
        <v>0</v>
      </c>
      <c r="R48" s="117" t="str">
        <f>H48</f>
        <v>Class C</v>
      </c>
    </row>
    <row r="49" spans="2:18" ht="3.6" customHeight="1" thickTop="1" thickBot="1">
      <c r="B49" s="219"/>
      <c r="C49" s="64"/>
      <c r="D49" s="192"/>
      <c r="H49" s="65" t="s">
        <v>243</v>
      </c>
      <c r="J49" s="224"/>
      <c r="K49" s="224"/>
      <c r="L49" s="224"/>
      <c r="M49" s="66"/>
      <c r="P49" s="117" t="str">
        <f>C50</f>
        <v>Chromium Total</v>
      </c>
      <c r="Q49" s="117">
        <f>D50</f>
        <v>0</v>
      </c>
      <c r="R49" s="117" t="str">
        <f>H50</f>
        <v>Class C</v>
      </c>
    </row>
    <row r="50" spans="2:18" ht="15.6" customHeight="1" thickTop="1" thickBot="1">
      <c r="B50" s="219"/>
      <c r="C50" s="67" t="s">
        <v>22</v>
      </c>
      <c r="D50" s="106"/>
      <c r="F50" s="50" t="s">
        <v>17</v>
      </c>
      <c r="H50" s="107" t="str">
        <f>IF(D50&gt;'Table 1 Cont Conc'!G6,"Class C",IF(D50&gt;'Table 1 Cont Conc'!F6,"Class B",IF(ISBLANK(D50),"Class C","Class A")))</f>
        <v>Class C</v>
      </c>
      <c r="I50" s="204"/>
      <c r="J50" s="214" t="str">
        <f>IF(ISBLANK(D50),"Please insert requested value (taking note of the units) else potentially suitable for energy production only",IF(H50="Class A","Suitable for unrestricted use",IF(H50="Class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50" s="215"/>
      <c r="L50" s="216"/>
      <c r="M50" s="66"/>
      <c r="P50" s="117" t="str">
        <f>C50</f>
        <v>Chromium Total</v>
      </c>
      <c r="Q50" s="117">
        <f>D50</f>
        <v>0</v>
      </c>
      <c r="R50" s="117" t="str">
        <f>H50</f>
        <v>Class C</v>
      </c>
    </row>
    <row r="51" spans="2:18" ht="3.6" customHeight="1" thickTop="1" thickBot="1">
      <c r="B51" s="219"/>
      <c r="C51" s="67"/>
      <c r="D51" s="192"/>
      <c r="H51" s="65" t="s">
        <v>243</v>
      </c>
      <c r="M51" s="66"/>
      <c r="P51" s="117">
        <f t="shared" ref="P51:P74" si="0">C51</f>
        <v>0</v>
      </c>
      <c r="Q51" s="117">
        <f t="shared" ref="Q51:Q74" si="1">D51</f>
        <v>0</v>
      </c>
      <c r="R51" s="117" t="str">
        <f t="shared" ref="R51:R74" si="2">H51</f>
        <v>-</v>
      </c>
    </row>
    <row r="52" spans="2:18" ht="15.6" customHeight="1" thickTop="1" thickBot="1">
      <c r="B52" s="219"/>
      <c r="C52" s="64" t="s">
        <v>23</v>
      </c>
      <c r="D52" s="106"/>
      <c r="F52" s="50" t="s">
        <v>17</v>
      </c>
      <c r="H52" s="107" t="str">
        <f>IF(D52&gt;'Table 1 Cont Conc'!G8,"Class C",IF(D52&gt;'Table 1 Cont Conc'!F8,"Class B",IF(ISBLANK(D52),"Class C","Class A")))</f>
        <v>Class C</v>
      </c>
      <c r="I52" s="204"/>
      <c r="J52" s="214" t="str">
        <f>IF(ISBLANK(D52),"Please insert requested value (taking note of the units) else potentially suitable for energy production only",IF(H52="Class A","Suitable for unrestricted use",IF(H52="Class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52" s="215"/>
      <c r="L52" s="216"/>
      <c r="M52" s="66"/>
      <c r="P52" s="117" t="str">
        <f t="shared" si="0"/>
        <v>Copper</v>
      </c>
      <c r="Q52" s="117">
        <f t="shared" si="1"/>
        <v>0</v>
      </c>
      <c r="R52" s="117" t="str">
        <f t="shared" si="2"/>
        <v>Class C</v>
      </c>
    </row>
    <row r="53" spans="2:18" ht="3.6" customHeight="1" thickTop="1" thickBot="1">
      <c r="B53" s="219"/>
      <c r="C53" s="64"/>
      <c r="D53" s="192"/>
      <c r="H53" s="65" t="s">
        <v>243</v>
      </c>
      <c r="M53" s="66"/>
      <c r="P53" s="117">
        <f t="shared" ref="P53:P54" si="3">C53</f>
        <v>0</v>
      </c>
      <c r="Q53" s="117">
        <f t="shared" ref="Q53:Q54" si="4">D53</f>
        <v>0</v>
      </c>
      <c r="R53" s="117" t="str">
        <f t="shared" ref="R53:R54" si="5">H53</f>
        <v>-</v>
      </c>
    </row>
    <row r="54" spans="2:18" ht="15.6" customHeight="1" thickTop="1" thickBot="1">
      <c r="B54" s="219"/>
      <c r="C54" s="67" t="s">
        <v>376</v>
      </c>
      <c r="D54" s="106"/>
      <c r="F54" s="50" t="s">
        <v>17</v>
      </c>
      <c r="H54" s="107" t="str">
        <f>IF(D54&gt;'Table 1 Cont Conc'!G10,"Class C",IF(D54&gt;'Table 1 Cont Conc'!F10,"Class B",IF(ISBLANK(D54),"Class C","Class A")))</f>
        <v>Class C</v>
      </c>
      <c r="I54" s="204"/>
      <c r="J54" s="214" t="str">
        <f>IF(ISBLANK(D54),"Please insert requested value (taking note of the units) else potentially suitable for energy production only",IF(H54="Class A","Suitable for unrestricted use",IF(H54="Class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54" s="215"/>
      <c r="L54" s="216"/>
      <c r="M54" s="66"/>
      <c r="P54" s="117" t="str">
        <f t="shared" si="3"/>
        <v>Mercury</v>
      </c>
      <c r="Q54" s="117">
        <f t="shared" si="4"/>
        <v>0</v>
      </c>
      <c r="R54" s="117" t="str">
        <f t="shared" si="5"/>
        <v>Class C</v>
      </c>
    </row>
    <row r="55" spans="2:18" ht="3.6" customHeight="1" thickTop="1" thickBot="1">
      <c r="B55" s="219"/>
      <c r="C55" s="64"/>
      <c r="D55" s="192"/>
      <c r="H55" s="65" t="s">
        <v>243</v>
      </c>
      <c r="M55" s="66"/>
      <c r="P55" s="117">
        <f t="shared" si="0"/>
        <v>0</v>
      </c>
      <c r="Q55" s="117">
        <f t="shared" si="1"/>
        <v>0</v>
      </c>
      <c r="R55" s="117" t="str">
        <f t="shared" si="2"/>
        <v>-</v>
      </c>
    </row>
    <row r="56" spans="2:18" ht="15.6" customHeight="1" thickTop="1" thickBot="1">
      <c r="B56" s="219"/>
      <c r="C56" s="67" t="s">
        <v>24</v>
      </c>
      <c r="D56" s="106"/>
      <c r="F56" s="50" t="s">
        <v>17</v>
      </c>
      <c r="H56" s="107" t="str">
        <f>IF(D56&gt;'Table 1 Cont Conc'!G12,"Class C",IF(D56&gt;'Table 1 Cont Conc'!F12,"Class B",IF(ISBLANK(D56),"Class C","Class A")))</f>
        <v>Class C</v>
      </c>
      <c r="I56" s="204"/>
      <c r="J56" s="214" t="str">
        <f>IF(ISBLANK(D56),"Please insert requested value (taking note of the units) else potentially suitable for energy production only",IF(H56="Class A","Suitable for unrestricted use",IF(H56="Class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56" s="215"/>
      <c r="L56" s="216"/>
      <c r="M56" s="66"/>
      <c r="P56" s="117" t="str">
        <f t="shared" si="0"/>
        <v>Zinc</v>
      </c>
      <c r="Q56" s="117">
        <f t="shared" si="1"/>
        <v>0</v>
      </c>
      <c r="R56" s="117" t="str">
        <f t="shared" si="2"/>
        <v>Class C</v>
      </c>
    </row>
    <row r="57" spans="2:18" ht="3.6" customHeight="1" thickTop="1" thickBot="1">
      <c r="B57" s="219"/>
      <c r="C57" s="67"/>
      <c r="D57" s="192"/>
      <c r="H57" s="65" t="s">
        <v>243</v>
      </c>
      <c r="M57" s="66"/>
      <c r="P57" s="117">
        <f t="shared" si="0"/>
        <v>0</v>
      </c>
      <c r="Q57" s="117">
        <f t="shared" si="1"/>
        <v>0</v>
      </c>
      <c r="R57" s="117" t="str">
        <f t="shared" si="2"/>
        <v>-</v>
      </c>
    </row>
    <row r="58" spans="2:18" ht="16.5" thickTop="1" thickBot="1">
      <c r="B58" s="219"/>
      <c r="C58" s="64" t="s">
        <v>25</v>
      </c>
      <c r="D58" s="106"/>
      <c r="F58" s="50" t="s">
        <v>17</v>
      </c>
      <c r="H58" s="107" t="str">
        <f>IF(D58&gt;'Table 1 Cont Conc'!G14,"Class C",IF(D58&gt;'Table 1 Cont Conc'!F14,"Class B",IF(ISBLANK(D58),"Class C","Class A")))</f>
        <v>Class C</v>
      </c>
      <c r="I58" s="204"/>
      <c r="J58" s="214" t="str">
        <f>IF(ISBLANK(D58),"Please insert requested value (taking note of the units) else potentially suitable for energy production only",IF(H58="Class A","Suitable for unrestricted use",IF(H58="Class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58" s="215"/>
      <c r="L58" s="216"/>
      <c r="M58" s="66"/>
      <c r="P58" s="117" t="str">
        <f t="shared" si="0"/>
        <v>Fipronil</v>
      </c>
      <c r="Q58" s="117">
        <f t="shared" si="1"/>
        <v>0</v>
      </c>
      <c r="R58" s="117" t="str">
        <f t="shared" si="2"/>
        <v>Class C</v>
      </c>
    </row>
    <row r="59" spans="2:18" ht="3.6" customHeight="1" thickTop="1" thickBot="1">
      <c r="B59" s="219"/>
      <c r="C59" s="64"/>
      <c r="D59" s="192"/>
      <c r="H59" s="65" t="s">
        <v>243</v>
      </c>
      <c r="M59" s="66"/>
      <c r="P59" s="117">
        <f t="shared" si="0"/>
        <v>0</v>
      </c>
      <c r="Q59" s="117">
        <f t="shared" si="1"/>
        <v>0</v>
      </c>
      <c r="R59" s="117" t="str">
        <f t="shared" si="2"/>
        <v>-</v>
      </c>
    </row>
    <row r="60" spans="2:18" ht="16.5" thickTop="1" thickBot="1">
      <c r="B60" s="219"/>
      <c r="C60" s="67" t="s">
        <v>26</v>
      </c>
      <c r="D60" s="106"/>
      <c r="F60" s="50" t="s">
        <v>17</v>
      </c>
      <c r="H60" s="107" t="str">
        <f>IF(D60&gt;'Table 1 Cont Conc'!G16,"Class C",IF(D60&gt;'Table 1 Cont Conc'!F16,"Class B",IF(ISBLANK(D60),"Class C","Class A")))</f>
        <v>Class C</v>
      </c>
      <c r="I60" s="204"/>
      <c r="J60" s="214" t="str">
        <f>IF(ISBLANK(D60),"Please insert requested value (taking note of the units) else potentially suitable for energy production only",IF(H60="Class A","Suitable for unrestricted use",IF(H60="Class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60" s="215"/>
      <c r="L60" s="216"/>
      <c r="M60" s="66"/>
      <c r="P60" s="117" t="str">
        <f t="shared" si="0"/>
        <v>Bifenthrin</v>
      </c>
      <c r="Q60" s="117">
        <f t="shared" si="1"/>
        <v>0</v>
      </c>
      <c r="R60" s="117" t="str">
        <f t="shared" si="2"/>
        <v>Class C</v>
      </c>
    </row>
    <row r="61" spans="2:18" ht="3.6" customHeight="1" thickTop="1" thickBot="1">
      <c r="B61" s="219"/>
      <c r="C61" s="67"/>
      <c r="D61" s="192"/>
      <c r="H61" s="65" t="s">
        <v>243</v>
      </c>
      <c r="M61" s="66"/>
      <c r="P61" s="117">
        <f t="shared" si="0"/>
        <v>0</v>
      </c>
      <c r="Q61" s="117">
        <f t="shared" si="1"/>
        <v>0</v>
      </c>
      <c r="R61" s="117" t="str">
        <f t="shared" si="2"/>
        <v>-</v>
      </c>
    </row>
    <row r="62" spans="2:18" ht="16.5" thickTop="1" thickBot="1">
      <c r="B62" s="219"/>
      <c r="C62" s="64" t="s">
        <v>27</v>
      </c>
      <c r="D62" s="106"/>
      <c r="F62" s="50" t="s">
        <v>17</v>
      </c>
      <c r="H62" s="107" t="str">
        <f>IF(D62&gt;'Table 1 Cont Conc'!G18,"Class C",IF(D62&gt;'Table 1 Cont Conc'!F18,"Class B",IF(ISBLANK(D62),"Class C","Class A")))</f>
        <v>Class C</v>
      </c>
      <c r="I62" s="204"/>
      <c r="J62" s="214" t="str">
        <f>IF(ISBLANK(D62),"Please insert requested value (taking note of the units) else potentially suitable for energy production only",IF(H62="Class A","Suitable for unrestricted use",IF(H62="Class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62" s="215"/>
      <c r="L62" s="216"/>
      <c r="M62" s="66"/>
      <c r="P62" s="117" t="str">
        <f t="shared" si="0"/>
        <v>PFOS + PFHxS</v>
      </c>
      <c r="Q62" s="117">
        <f t="shared" si="1"/>
        <v>0</v>
      </c>
      <c r="R62" s="117" t="str">
        <f t="shared" si="2"/>
        <v>Class C</v>
      </c>
    </row>
    <row r="63" spans="2:18" ht="3.6" customHeight="1" thickTop="1" thickBot="1">
      <c r="B63" s="219"/>
      <c r="C63" s="64"/>
      <c r="D63" s="192"/>
      <c r="H63" s="65" t="s">
        <v>243</v>
      </c>
      <c r="M63" s="66"/>
      <c r="P63" s="117">
        <f t="shared" si="0"/>
        <v>0</v>
      </c>
      <c r="Q63" s="117">
        <f t="shared" si="1"/>
        <v>0</v>
      </c>
      <c r="R63" s="117" t="str">
        <f t="shared" si="2"/>
        <v>-</v>
      </c>
    </row>
    <row r="64" spans="2:18" ht="16.5" thickTop="1" thickBot="1">
      <c r="B64" s="220"/>
      <c r="C64" s="68" t="s">
        <v>28</v>
      </c>
      <c r="D64" s="106"/>
      <c r="E64" s="69"/>
      <c r="F64" s="69" t="s">
        <v>17</v>
      </c>
      <c r="G64" s="69"/>
      <c r="H64" s="107" t="str">
        <f>IF(D64&gt;'Table 1 Cont Conc'!G20,"Class C",IF(D64&gt;'Table 1 Cont Conc'!F20,"Class B",IF(ISBLANK(D64),"Class C","Class A")))</f>
        <v>Class C</v>
      </c>
      <c r="I64" s="205"/>
      <c r="J64" s="214" t="str">
        <f>IF(ISBLANK(D64),"Please insert requested value (taking note of the units) else potentially suitable for energy production only",IF(H64="Class A","Suitable for unrestricted use",IF(H64="Class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64" s="215"/>
      <c r="L64" s="216"/>
      <c r="M64" s="114"/>
      <c r="P64" s="117" t="str">
        <f t="shared" si="0"/>
        <v>PFOA</v>
      </c>
      <c r="Q64" s="117">
        <f t="shared" si="1"/>
        <v>0</v>
      </c>
      <c r="R64" s="117" t="str">
        <f t="shared" si="2"/>
        <v>Class C</v>
      </c>
    </row>
    <row r="65" spans="2:18" ht="15" customHeight="1" thickTop="1">
      <c r="B65" s="71"/>
      <c r="C65" s="72"/>
      <c r="D65" s="192"/>
    </row>
    <row r="66" spans="2:18" ht="15.75" thickBot="1">
      <c r="B66" s="218" t="s">
        <v>14</v>
      </c>
      <c r="C66" s="60" t="s">
        <v>9</v>
      </c>
      <c r="D66" s="106"/>
      <c r="E66" s="61"/>
      <c r="F66" s="61" t="s">
        <v>18</v>
      </c>
      <c r="G66" s="61"/>
      <c r="H66" s="107" t="str">
        <f>IF(D66&gt;'Table 2 Path Conc'!G4,"Class C",IF(D66&gt;'Table 2 Path Conc'!F4,"Class B",IF(ISBLANK(D66),"Class C","Class A")))</f>
        <v>Class C</v>
      </c>
      <c r="I66" s="108"/>
      <c r="J66" s="214" t="str">
        <f>IF(ISBLANK(D66),"Please insert requested value (taking note of the units) else potentially suitable for energy production only",IF(H66="Class A","Suitable for unrestricted use",IF(H66="Class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66" s="215"/>
      <c r="L66" s="216"/>
      <c r="M66" s="109"/>
      <c r="P66" s="117" t="str">
        <f t="shared" si="0"/>
        <v>E. coli</v>
      </c>
      <c r="Q66" s="117">
        <f t="shared" si="1"/>
        <v>0</v>
      </c>
      <c r="R66" s="117" t="str">
        <f t="shared" si="2"/>
        <v>Class C</v>
      </c>
    </row>
    <row r="67" spans="2:18" ht="3.6" customHeight="1" thickTop="1" thickBot="1">
      <c r="B67" s="219"/>
      <c r="C67" s="64"/>
      <c r="D67" s="192"/>
      <c r="H67" s="65" t="s">
        <v>243</v>
      </c>
      <c r="M67" s="66"/>
      <c r="P67" s="117">
        <f t="shared" si="0"/>
        <v>0</v>
      </c>
      <c r="Q67" s="117">
        <f t="shared" si="1"/>
        <v>0</v>
      </c>
      <c r="R67" s="117" t="str">
        <f t="shared" si="2"/>
        <v>-</v>
      </c>
    </row>
    <row r="68" spans="2:18" ht="16.5" thickTop="1" thickBot="1">
      <c r="B68" s="219"/>
      <c r="C68" s="67" t="s">
        <v>10</v>
      </c>
      <c r="D68" s="106"/>
      <c r="F68" s="50" t="s">
        <v>19</v>
      </c>
      <c r="H68" s="107" t="str">
        <f>IF(ISBLANK(D68),"Class B",(IF(D68&gt;'Table 2 Path Conc'!G6,"Class B","Class A")))</f>
        <v>Class B</v>
      </c>
      <c r="J68" s="214" t="str">
        <f>IF(ISBLANK(D68),"Please insert requested value (taking note of the units) else potentially suitable for energy production only",IF(H68="Class A","Suitable for unrestricted use",IF(H68="Class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68" s="215"/>
      <c r="L68" s="216"/>
      <c r="M68" s="66"/>
      <c r="P68" s="117" t="str">
        <f t="shared" si="0"/>
        <v>Enteric virus</v>
      </c>
      <c r="Q68" s="117">
        <f t="shared" si="1"/>
        <v>0</v>
      </c>
      <c r="R68" s="117" t="str">
        <f t="shared" si="2"/>
        <v>Class B</v>
      </c>
    </row>
    <row r="69" spans="2:18" ht="3.6" customHeight="1" thickTop="1" thickBot="1">
      <c r="B69" s="219"/>
      <c r="C69" s="67"/>
      <c r="D69" s="192"/>
      <c r="H69" s="65" t="s">
        <v>243</v>
      </c>
      <c r="M69" s="66"/>
      <c r="P69" s="117">
        <f t="shared" si="0"/>
        <v>0</v>
      </c>
      <c r="Q69" s="117">
        <f t="shared" si="1"/>
        <v>0</v>
      </c>
      <c r="R69" s="117" t="str">
        <f t="shared" si="2"/>
        <v>-</v>
      </c>
    </row>
    <row r="70" spans="2:18" ht="16.5" thickTop="1" thickBot="1">
      <c r="B70" s="219"/>
      <c r="C70" s="64" t="s">
        <v>11</v>
      </c>
      <c r="D70" s="106"/>
      <c r="F70" s="50" t="s">
        <v>20</v>
      </c>
      <c r="H70" s="107" t="str">
        <f>IF(ISBLANK(D70),"Class B",(IF(D70&gt;'Table 2 Path Conc'!G8,"Class B","Class A")))</f>
        <v>Class B</v>
      </c>
      <c r="J70" s="214" t="str">
        <f>IF(ISBLANK(D70),"Please insert requested value (taking note of the units) else potentially suitable for energy production only",IF(H70="Class A","Suitable for unrestricted use",IF(H70="Class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70" s="215"/>
      <c r="L70" s="216"/>
      <c r="M70" s="66"/>
      <c r="P70" s="117" t="str">
        <f t="shared" si="0"/>
        <v>Helminth ova</v>
      </c>
      <c r="Q70" s="117">
        <f t="shared" si="1"/>
        <v>0</v>
      </c>
      <c r="R70" s="117" t="str">
        <f t="shared" si="2"/>
        <v>Class B</v>
      </c>
    </row>
    <row r="71" spans="2:18" ht="3.6" customHeight="1" thickTop="1" thickBot="1">
      <c r="B71" s="219"/>
      <c r="C71" s="64"/>
      <c r="D71" s="192"/>
      <c r="H71" s="65" t="s">
        <v>243</v>
      </c>
      <c r="M71" s="66"/>
      <c r="P71" s="117">
        <f t="shared" si="0"/>
        <v>0</v>
      </c>
      <c r="Q71" s="117">
        <f t="shared" si="1"/>
        <v>0</v>
      </c>
      <c r="R71" s="117" t="str">
        <f t="shared" si="2"/>
        <v>-</v>
      </c>
    </row>
    <row r="72" spans="2:18" ht="15.6" customHeight="1" thickTop="1" thickBot="1">
      <c r="B72" s="219"/>
      <c r="C72" s="59" t="s">
        <v>99</v>
      </c>
      <c r="D72" s="106"/>
      <c r="F72" s="50" t="s">
        <v>21</v>
      </c>
      <c r="H72" s="62" t="str">
        <f>IF(D22="No","Not Applicable",IF(D72&gt;'Table 2 Path Conc'!G10,"Class C",IF(D72&gt;'Table 2 Path Conc'!F10,"Class B",IF(ISBLANK(D72),"Class C","Class A"))))</f>
        <v>Class C</v>
      </c>
      <c r="J72" s="214" t="str">
        <f>IF(H72="Not Applicable","NB: Burkholdia is NOT relevant at lattitudes south of Tenant Creek",IF(ISBLANK(D72),"Please insert requested value else (taking note of the units) potentially suitable for energy production only",IF(H72="Class A","Suitable for unrestricted use",IF(H72="Class B","Suitable for restricted uses only, producer to treat/blend/retest for Class A and unrestricted uses","No suitable for use except for energy production. Producer may treat/blend/retest otherwise send for disposal"))))</f>
        <v>Please insert requested value else (taking note of the units) potentially suitable for energy production only</v>
      </c>
      <c r="K72" s="215"/>
      <c r="L72" s="216"/>
      <c r="M72" s="66"/>
      <c r="P72" s="117" t="str">
        <f t="shared" si="0"/>
        <v>Burkholderia</v>
      </c>
      <c r="Q72" s="117">
        <f t="shared" si="1"/>
        <v>0</v>
      </c>
      <c r="R72" s="117" t="str">
        <f t="shared" si="2"/>
        <v>Class C</v>
      </c>
    </row>
    <row r="73" spans="2:18" ht="3.6" customHeight="1" thickTop="1" thickBot="1">
      <c r="B73" s="219"/>
      <c r="C73" s="73"/>
      <c r="D73" s="192"/>
      <c r="H73" s="65" t="s">
        <v>243</v>
      </c>
      <c r="M73" s="66"/>
      <c r="P73" s="117">
        <f t="shared" si="0"/>
        <v>0</v>
      </c>
      <c r="Q73" s="117">
        <f t="shared" si="1"/>
        <v>0</v>
      </c>
      <c r="R73" s="117" t="str">
        <f t="shared" si="2"/>
        <v>-</v>
      </c>
    </row>
    <row r="74" spans="2:18" ht="16.5" thickTop="1" thickBot="1">
      <c r="B74" s="220"/>
      <c r="C74" s="74" t="s">
        <v>13</v>
      </c>
      <c r="D74" s="106"/>
      <c r="E74" s="69"/>
      <c r="F74" s="69" t="s">
        <v>21</v>
      </c>
      <c r="G74" s="69"/>
      <c r="H74" s="107" t="str">
        <f>IF(D74&gt;'Table 2 Path Conc'!G12,"Class C",IF(D74&gt;'Table 2 Path Conc'!F12,"Class B",IF(ISBLANK(D74),"Class C","Class A")))</f>
        <v>Class C</v>
      </c>
      <c r="I74" s="110"/>
      <c r="J74" s="214" t="str">
        <f>IF(ISBLANK(D74),"Please insert requested value (taking note of the units) else potentially suitable for energy production only",IF(H74="Class A","Suitable for unrestricted use",IF(H74="Class B","Suitable for restricted uses only, producer to treat/blend/retest for Class A and unrestricted uses","No suitable for use except for energy production. Producer may treat/blend/retest otherwise send for disposal")))</f>
        <v>Please insert requested value (taking note of the units) else potentially suitable for energy production only</v>
      </c>
      <c r="K74" s="215"/>
      <c r="L74" s="216"/>
      <c r="M74" s="111"/>
      <c r="P74" s="117" t="str">
        <f t="shared" si="0"/>
        <v>Naegleria</v>
      </c>
      <c r="Q74" s="117">
        <f t="shared" si="1"/>
        <v>0</v>
      </c>
      <c r="R74" s="117" t="str">
        <f t="shared" si="2"/>
        <v>Class C</v>
      </c>
    </row>
    <row r="75" spans="2:18" ht="8.4499999999999993" customHeight="1" thickTop="1" thickBot="1"/>
    <row r="76" spans="2:18" ht="15.6" customHeight="1" thickTop="1" thickBot="1">
      <c r="B76" s="261" t="s">
        <v>100</v>
      </c>
      <c r="C76" s="261"/>
      <c r="D76" s="261"/>
      <c r="E76" s="261"/>
      <c r="F76" s="261"/>
      <c r="G76" s="75"/>
      <c r="H76" s="207" t="str">
        <f>IF(COUNTBLANK(Q227:Q239)&gt;0,"Class Conc",IF(COUNTIF(R227:R239,"Class Class")&gt;0,"Class C",IF(COUNTIF(R227:R239,"Class B")&gt;0,"Class B","Class A")))</f>
        <v>Class B</v>
      </c>
      <c r="I76" s="80"/>
      <c r="J76" s="214" t="str">
        <f>IF(H76="Enter value(s) above","Please enter required information above",IF(H76="Class A","Suitable for unrestricted use",IF(H76="Class B","Suitable for restricted uses only, treat and/or blend for unrestricted uses","Potentially suitable for energy production. Treat/blend and retest for other uses or dispose of biosolid")))</f>
        <v>Suitable for restricted uses only, treat and/or blend for unrestricted uses</v>
      </c>
      <c r="K76" s="215"/>
      <c r="L76" s="216"/>
      <c r="M76" s="63"/>
    </row>
    <row r="77" spans="2:18" ht="34.5" customHeight="1" thickBot="1">
      <c r="B77" s="260" t="s">
        <v>138</v>
      </c>
      <c r="C77" s="260"/>
      <c r="D77" s="260"/>
      <c r="E77" s="260"/>
      <c r="F77" s="260"/>
      <c r="G77" s="85"/>
      <c r="H77" s="208" t="str">
        <f>IF(H76="Class B","Yes",IF(H76="Class A","No",IF(H76="Class C","No (Not Suitable).","Enter value(s) above")))</f>
        <v>Yes</v>
      </c>
      <c r="I77" s="84"/>
      <c r="J77" s="225" t="str">
        <f>IF(H77="No","Risk Assessment is not required for Class A biosolids although end users may voluntarily complete the matrix. Do not to place any biosolids within 5m of a waterway",IF(H77="Yes","Respond to questions below for buffer distances,groundwater, and land use/harvesting restrictions",IF(H77="No (Not Suitable).","Energy producers to consider site specific risk assessment or biosolids are characterised by the producer for waste disposal. End users should not accept Class C Biosolids","Please enter required information above")))</f>
        <v>Respond to questions below for buffer distances,groundwater, and land use/harvesting restrictions</v>
      </c>
      <c r="K77" s="226"/>
      <c r="L77" s="227"/>
      <c r="M77" s="70"/>
    </row>
    <row r="79" spans="2:18" ht="18.75">
      <c r="B79" s="112" t="s">
        <v>139</v>
      </c>
    </row>
    <row r="80" spans="2:18" ht="15">
      <c r="B80" s="206" t="s">
        <v>154</v>
      </c>
      <c r="F80" s="96"/>
      <c r="G80" s="77"/>
      <c r="H80" s="76"/>
      <c r="I80" s="78"/>
      <c r="J80" s="76"/>
    </row>
    <row r="81" spans="2:13">
      <c r="B81" s="256" t="s">
        <v>153</v>
      </c>
      <c r="C81" s="224"/>
      <c r="D81" s="224"/>
      <c r="E81" s="224"/>
      <c r="F81" s="224"/>
      <c r="G81" s="89"/>
      <c r="H81" s="49" t="s">
        <v>49</v>
      </c>
      <c r="I81" s="90"/>
      <c r="J81" s="214" t="str">
        <f>IF(H81="Yes","Ensure biosolids are applied within 30-days of receipt [1, 2]",IF(H81="No","Ensure biosolids are applied within 24-hours otherwise store in bunded area [1]", "Provide response to the question"))</f>
        <v>Ensure biosolids are applied within 30-days of receipt [1, 2]</v>
      </c>
      <c r="K81" s="215"/>
      <c r="L81" s="216"/>
      <c r="M81" s="90"/>
    </row>
    <row r="82" spans="2:13">
      <c r="B82" s="91" t="s">
        <v>155</v>
      </c>
    </row>
    <row r="83" spans="2:13">
      <c r="B83" s="92" t="str">
        <f>IF(H81="No","[1] Biosolids will be stored at the application site",IF(H81="Yes","[1] Preferably,  biosolids will be stored at the End User's site",""))</f>
        <v>[1] Preferably,  biosolids will be stored at the End User's site</v>
      </c>
    </row>
    <row r="84" spans="2:13">
      <c r="B84" s="92" t="str">
        <f>IF(H81="Yes", "[2] Any surface water that is collected within the bunded area must be irrigated on the application area in a manner that prevents release to natural waterways.","")</f>
        <v>[2] Any surface water that is collected within the bunded area must be irrigated on the application area in a manner that prevents release to natural waterways.</v>
      </c>
    </row>
    <row r="85" spans="2:13">
      <c r="B85" s="92"/>
    </row>
    <row r="86" spans="2:13">
      <c r="B86" s="92"/>
    </row>
    <row r="87" spans="2:13" ht="30">
      <c r="B87" s="88" t="s">
        <v>158</v>
      </c>
      <c r="F87" s="96"/>
      <c r="G87" s="77"/>
      <c r="H87" s="76" t="s">
        <v>161</v>
      </c>
      <c r="I87" s="78"/>
      <c r="J87" s="100" t="s">
        <v>162</v>
      </c>
    </row>
    <row r="88" spans="2:13">
      <c r="B88" s="257" t="s">
        <v>370</v>
      </c>
      <c r="C88" s="258"/>
      <c r="D88" s="258"/>
      <c r="E88" s="258"/>
      <c r="F88" s="258"/>
      <c r="G88" s="75"/>
      <c r="H88" s="49"/>
      <c r="I88" s="63"/>
      <c r="J88" s="214" t="str">
        <f>IF(H88="Yes","Ensure adequate records showing determination are maintained",IF(H88="No","Assess existing nutrient and contaminant concentrations prior to storage and use of biosolids", "Provide response to the question"))</f>
        <v>Provide response to the question</v>
      </c>
      <c r="K88" s="215"/>
      <c r="L88" s="216"/>
      <c r="M88" s="63"/>
    </row>
    <row r="89" spans="2:13" ht="3.95" customHeight="1">
      <c r="B89" s="101"/>
      <c r="C89" s="94"/>
      <c r="D89" s="94"/>
      <c r="E89" s="94"/>
      <c r="F89" s="94"/>
      <c r="H89" s="76"/>
      <c r="I89" s="50"/>
      <c r="J89" s="94"/>
      <c r="K89" s="94"/>
      <c r="L89" s="94"/>
      <c r="M89" s="66"/>
    </row>
    <row r="90" spans="2:13">
      <c r="B90" s="262" t="s">
        <v>156</v>
      </c>
      <c r="C90" s="263"/>
      <c r="D90" s="263"/>
      <c r="E90" s="263"/>
      <c r="F90" s="263"/>
      <c r="H90" s="49"/>
      <c r="I90" s="66"/>
      <c r="J90" s="214" t="str">
        <f>IF(H90="Yes","Ensure adequate records showing determination are maintained",IF(H90="No","Assess pH prior to storage and use of biosolids", "Provide response to the question"))</f>
        <v>Provide response to the question</v>
      </c>
      <c r="K90" s="215"/>
      <c r="L90" s="216"/>
      <c r="M90" s="66"/>
    </row>
    <row r="91" spans="2:13" ht="3.95" customHeight="1">
      <c r="B91" s="101"/>
      <c r="C91" s="94"/>
      <c r="D91" s="94"/>
      <c r="E91" s="94"/>
      <c r="F91" s="94"/>
      <c r="H91" s="76"/>
      <c r="I91" s="50"/>
      <c r="J91" s="94"/>
      <c r="K91" s="94"/>
      <c r="L91" s="94"/>
      <c r="M91" s="66"/>
    </row>
    <row r="92" spans="2:13">
      <c r="B92" s="101" t="s">
        <v>157</v>
      </c>
      <c r="C92" s="94"/>
      <c r="D92" s="94"/>
      <c r="E92" s="94"/>
      <c r="F92" s="94"/>
      <c r="H92" s="49"/>
      <c r="I92" s="66"/>
      <c r="J92" s="214" t="str">
        <f>IF(H92="Yes","Ensure adequate records showing determination are maintained",IF(H92="No","Assess pH prior to storage and use of biosolids", "Provide response to the question"))</f>
        <v>Provide response to the question</v>
      </c>
      <c r="K92" s="215"/>
      <c r="L92" s="216"/>
      <c r="M92" s="66"/>
    </row>
    <row r="93" spans="2:13" ht="3.95" customHeight="1">
      <c r="B93" s="101"/>
      <c r="C93" s="94"/>
      <c r="D93" s="94"/>
      <c r="E93" s="94"/>
      <c r="F93" s="94"/>
      <c r="G93" s="94"/>
      <c r="H93" s="94"/>
      <c r="I93" s="94"/>
      <c r="J93" s="94"/>
      <c r="K93" s="94"/>
      <c r="L93" s="94"/>
      <c r="M93" s="66"/>
    </row>
    <row r="94" spans="2:13">
      <c r="B94" s="101" t="s">
        <v>369</v>
      </c>
      <c r="C94" s="94"/>
      <c r="D94" s="94"/>
      <c r="E94" s="94"/>
      <c r="F94" s="94"/>
      <c r="H94" s="49"/>
      <c r="I94" s="66"/>
      <c r="J94" s="214" t="str">
        <f>IF(H94="Yes","Ensure adequate records showing determination are maintained",IF(H94="No","Assess the soil profile prior to storage and use of biosolids", "Provide response to the question"))</f>
        <v>Provide response to the question</v>
      </c>
      <c r="K94" s="215"/>
      <c r="L94" s="216"/>
      <c r="M94" s="66"/>
    </row>
    <row r="95" spans="2:13" ht="3.95" customHeight="1">
      <c r="B95" s="101"/>
      <c r="C95" s="94"/>
      <c r="D95" s="94"/>
      <c r="E95" s="94"/>
      <c r="F95" s="94"/>
      <c r="G95" s="94"/>
      <c r="H95" s="94"/>
      <c r="I95" s="94"/>
      <c r="J95" s="94"/>
      <c r="K95" s="94"/>
      <c r="L95" s="94"/>
      <c r="M95" s="66"/>
    </row>
    <row r="96" spans="2:13">
      <c r="B96" s="102" t="s">
        <v>159</v>
      </c>
      <c r="C96" s="103"/>
      <c r="D96" s="103"/>
      <c r="E96" s="103"/>
      <c r="F96" s="103"/>
      <c r="G96" s="85"/>
      <c r="H96" s="49"/>
      <c r="I96" s="70"/>
      <c r="J96" s="214" t="str">
        <f>IF(H96="Yes","Ensure adequate records showing determination are maintained",IF(H96="No","Assess groundwater levels at the Site prior to storage and use of biosolids", "Provide response to the question"))</f>
        <v>Provide response to the question</v>
      </c>
      <c r="K96" s="215"/>
      <c r="L96" s="216"/>
      <c r="M96" s="70"/>
    </row>
    <row r="97" spans="2:13">
      <c r="B97" s="91" t="s">
        <v>155</v>
      </c>
      <c r="F97" s="94"/>
      <c r="G97" s="94"/>
      <c r="H97" s="94"/>
      <c r="I97" s="94"/>
      <c r="J97" s="94"/>
    </row>
    <row r="98" spans="2:13">
      <c r="B98" s="92" t="s">
        <v>160</v>
      </c>
    </row>
    <row r="99" spans="2:13">
      <c r="B99" s="92"/>
    </row>
    <row r="100" spans="2:13">
      <c r="B100" s="92"/>
    </row>
    <row r="101" spans="2:13" ht="51" customHeight="1">
      <c r="B101" s="234" t="s">
        <v>310</v>
      </c>
      <c r="F101" s="76" t="s">
        <v>109</v>
      </c>
      <c r="G101" s="77"/>
      <c r="H101" s="228" t="s">
        <v>107</v>
      </c>
      <c r="I101" s="78"/>
      <c r="J101" s="228" t="s">
        <v>108</v>
      </c>
      <c r="L101" s="79"/>
    </row>
    <row r="102" spans="2:13" ht="15.95" customHeight="1">
      <c r="B102" s="235"/>
      <c r="F102" s="96" t="str">
        <f>IF(D24='Table 5'!C4,"(Upslope)",IF(D24='Table 5'!D4,"(Flat)",IF(ISBLANK(D24),"(No slope entered)","(Downlsope)")))</f>
        <v>(No slope entered)</v>
      </c>
      <c r="G102" s="77"/>
      <c r="H102" s="229"/>
      <c r="I102" s="78"/>
      <c r="J102" s="229"/>
      <c r="L102" s="100" t="s">
        <v>162</v>
      </c>
    </row>
    <row r="103" spans="2:13" ht="14.45" customHeight="1">
      <c r="B103" s="238" t="str">
        <f>'Table 5'!B5</f>
        <v>Surface waters</v>
      </c>
      <c r="C103" s="239"/>
      <c r="D103" s="239"/>
      <c r="E103" s="75"/>
      <c r="F103" s="81" t="str">
        <f>(IF($D$24='Table 5'!$C$4,'Table 5'!C5,IF($D$24='Table 5'!$D$4,'Table 5'!D5,IF($D$24='Table 5'!$E$4,'Table 5'!E5,"Enter slope above"))))</f>
        <v>Enter slope above</v>
      </c>
      <c r="G103" s="82"/>
      <c r="H103" s="48"/>
      <c r="I103" s="82"/>
      <c r="J103" s="48"/>
      <c r="K103" s="75"/>
      <c r="L103" s="115" t="str">
        <f>IF(J103="Yes","Area within the buffer is not suitable for the placement of biosolids",IF(J103="No","Ensure biosolids are placed more than "&amp;F103&amp;"m from the feature and record placement", "Provide response to the buffer distance question"))</f>
        <v>Provide response to the buffer distance question</v>
      </c>
      <c r="M103" s="63"/>
    </row>
    <row r="104" spans="2:13" ht="3.95" customHeight="1">
      <c r="B104" s="83"/>
      <c r="C104" s="51"/>
      <c r="D104" s="51"/>
      <c r="F104" s="82"/>
      <c r="G104" s="82"/>
      <c r="H104" s="82"/>
      <c r="I104" s="82"/>
      <c r="J104" s="82"/>
      <c r="M104" s="66"/>
    </row>
    <row r="105" spans="2:13" ht="14.45" customHeight="1">
      <c r="B105" s="236" t="str">
        <f>'Table 5'!B7</f>
        <v>Farm dams</v>
      </c>
      <c r="C105" s="237"/>
      <c r="D105" s="237"/>
      <c r="F105" s="81" t="str">
        <f>(IF($D$24='Table 5'!$C$4,'Table 5'!C7,IF($D$24='Table 5'!$D$4,'Table 5'!D7,IF($D$24='Table 5'!$E$4,'Table 5'!E7,"Enter slope above"))))</f>
        <v>Enter slope above</v>
      </c>
      <c r="G105" s="82"/>
      <c r="H105" s="48"/>
      <c r="I105" s="82"/>
      <c r="J105" s="48"/>
      <c r="L105" s="115" t="str">
        <f>IF(J105="Yes","Area within the buffer is not suitable for the placement of biosolids",IF(J105="No","Ensure biosolids are placed more than "&amp;F105&amp;"m from the feature and record placement", "Provide response to the buffer distance question"))</f>
        <v>Provide response to the buffer distance question</v>
      </c>
      <c r="M105" s="66"/>
    </row>
    <row r="106" spans="2:13" ht="3.95" customHeight="1">
      <c r="B106" s="83"/>
      <c r="C106" s="51"/>
      <c r="D106" s="51"/>
      <c r="F106" s="82"/>
      <c r="G106" s="82"/>
      <c r="H106" s="82"/>
      <c r="I106" s="82"/>
      <c r="J106" s="82"/>
      <c r="M106" s="66"/>
    </row>
    <row r="107" spans="2:13" ht="14.45" customHeight="1">
      <c r="B107" s="236" t="str">
        <f>'Table 5'!B9</f>
        <v>Drinking water bores</v>
      </c>
      <c r="C107" s="237"/>
      <c r="D107" s="237"/>
      <c r="F107" s="81" t="str">
        <f>(IF($D$24='Table 5'!$C$4,'Table 5'!C9,IF($D$24='Table 5'!$D$4,'Table 5'!D9,IF($D$24='Table 5'!$E$4,'Table 5'!E9,"Enter slope above"))))</f>
        <v>Enter slope above</v>
      </c>
      <c r="G107" s="82"/>
      <c r="H107" s="48"/>
      <c r="I107" s="82"/>
      <c r="J107" s="48"/>
      <c r="L107" s="115" t="str">
        <f>IF(J107="Yes","Area within the buffer is not suitable for the placement of biosolids",IF(J107="No","Ensure biosolids are placed more than "&amp;F107&amp;"m from the feature and record placement", "Provide response to the buffer distance question"))</f>
        <v>Provide response to the buffer distance question</v>
      </c>
      <c r="M107" s="66"/>
    </row>
    <row r="108" spans="2:13" ht="3.95" customHeight="1">
      <c r="B108" s="83"/>
      <c r="C108" s="51"/>
      <c r="D108" s="51"/>
      <c r="F108" s="82"/>
      <c r="G108" s="82"/>
      <c r="H108" s="82"/>
      <c r="I108" s="82"/>
      <c r="J108" s="82"/>
      <c r="M108" s="66"/>
    </row>
    <row r="109" spans="2:13" ht="14.45" customHeight="1">
      <c r="B109" s="236" t="str">
        <f>'Table 5'!B11</f>
        <v>Farm driveways, forest roads and fence lines</v>
      </c>
      <c r="C109" s="237"/>
      <c r="D109" s="237"/>
      <c r="F109" s="81" t="str">
        <f>(IF($D$24='Table 5'!$C$4,'Table 5'!C11,IF($D$24='Table 5'!$D$4,'Table 5'!D11,IF($D$24='Table 5'!$E$4,'Table 5'!E11,"Enter slope above"))))</f>
        <v>Enter slope above</v>
      </c>
      <c r="G109" s="82"/>
      <c r="H109" s="48"/>
      <c r="I109" s="82"/>
      <c r="J109" s="48"/>
      <c r="L109" s="115" t="str">
        <f>IF(J109="Yes","Area within the buffer is not suitable for the placement of biosolids",IF(J109="No","Ensure biosolids are placed more than "&amp;F109&amp;"m from the feature and record placement", "Provide response to the buffer distance question"))</f>
        <v>Provide response to the buffer distance question</v>
      </c>
      <c r="M109" s="66"/>
    </row>
    <row r="110" spans="2:13" ht="3.95" customHeight="1">
      <c r="B110" s="83"/>
      <c r="C110" s="51"/>
      <c r="D110" s="51"/>
      <c r="F110" s="82"/>
      <c r="G110" s="82"/>
      <c r="H110" s="82"/>
      <c r="I110" s="82"/>
      <c r="J110" s="82"/>
      <c r="M110" s="66"/>
    </row>
    <row r="111" spans="2:13" ht="14.45" customHeight="1">
      <c r="B111" s="236" t="str">
        <f>'Table 5'!B13</f>
        <v>Native forests and other significant vegetation types</v>
      </c>
      <c r="C111" s="237"/>
      <c r="D111" s="237"/>
      <c r="F111" s="81" t="str">
        <f>(IF($D$24='Table 5'!$C$4,'Table 5'!C13,IF($D$24='Table 5'!$D$4,'Table 5'!D13,IF($D$24='Table 5'!$E$4,'Table 5'!E13,"Enter slope above"))))</f>
        <v>Enter slope above</v>
      </c>
      <c r="G111" s="82"/>
      <c r="H111" s="48"/>
      <c r="I111" s="82"/>
      <c r="J111" s="48"/>
      <c r="L111" s="115" t="str">
        <f>IF(J111="Yes","Area within the buffer is not suitable for the placement of biosolids",IF(J111="No","Ensure biosolids are placed more than "&amp;F111&amp;"m from the feature and record placement", "Provide response to the buffer distance question"))</f>
        <v>Provide response to the buffer distance question</v>
      </c>
      <c r="M111" s="66"/>
    </row>
    <row r="112" spans="2:13" ht="3.95" customHeight="1">
      <c r="B112" s="83"/>
      <c r="C112" s="51"/>
      <c r="D112" s="51"/>
      <c r="F112" s="82"/>
      <c r="G112" s="82"/>
      <c r="H112" s="82"/>
      <c r="I112" s="82"/>
      <c r="J112" s="82"/>
      <c r="M112" s="66"/>
    </row>
    <row r="113" spans="2:18" ht="14.45" customHeight="1">
      <c r="B113" s="236" t="str">
        <f>'Table 5'!B15</f>
        <v>Animal enclosures, property boundaries or land used for food production</v>
      </c>
      <c r="C113" s="237"/>
      <c r="D113" s="237"/>
      <c r="F113" s="81" t="str">
        <f>(IF($D$24='Table 5'!$C$4,'Table 5'!C15,IF($D$24='Table 5'!$D$4,'Table 5'!D15,IF($D$24='Table 5'!$E$4,'Table 5'!E15,"Enter slope above"))))</f>
        <v>Enter slope above</v>
      </c>
      <c r="G113" s="82"/>
      <c r="H113" s="48"/>
      <c r="I113" s="82"/>
      <c r="J113" s="48"/>
      <c r="L113" s="115" t="str">
        <f>IF(J113="Yes","Area within the buffer is not suitable for the placement of biosolids",IF(J113="No","Ensure biosolids are placed more than "&amp;F113&amp;"m from the feature and record placement", "Provide response to the buffer distance question"))</f>
        <v>Provide response to the buffer distance question</v>
      </c>
      <c r="M113" s="66"/>
    </row>
    <row r="114" spans="2:18" ht="3.95" customHeight="1">
      <c r="B114" s="83"/>
      <c r="C114" s="51"/>
      <c r="D114" s="51"/>
      <c r="F114" s="82"/>
      <c r="G114" s="82"/>
      <c r="H114" s="82"/>
      <c r="I114" s="82"/>
      <c r="J114" s="82"/>
      <c r="M114" s="66"/>
    </row>
    <row r="115" spans="2:18" ht="14.45" customHeight="1">
      <c r="B115" s="240" t="str">
        <f>'Table 5'!B17</f>
        <v>Occupied dwelling</v>
      </c>
      <c r="C115" s="241"/>
      <c r="D115" s="241"/>
      <c r="E115" s="85"/>
      <c r="F115" s="86" t="str">
        <f>(IF($D$24='Table 5'!$C$4,'Table 5'!C17,IF($D$24='Table 5'!$D$4,'Table 5'!D17,IF($D$24='Table 5'!$E$4,'Table 5'!E17,"Enter slope above"))))</f>
        <v>Enter slope above</v>
      </c>
      <c r="G115" s="87"/>
      <c r="H115" s="49"/>
      <c r="I115" s="82"/>
      <c r="J115" s="49"/>
      <c r="K115" s="85"/>
      <c r="L115" s="115" t="str">
        <f>IF(J115="Yes","Area within the buffer is not suitable for the placement of biosolids",IF(J115="No","Ensure biosolids are placed more than "&amp;F115&amp;"m from the feature and record placement", "Provide response to the buffer distance question"))</f>
        <v>Provide response to the buffer distance question</v>
      </c>
      <c r="M115" s="70"/>
    </row>
    <row r="116" spans="2:18" ht="14.45" customHeight="1">
      <c r="B116" s="91" t="s">
        <v>142</v>
      </c>
      <c r="C116" s="51"/>
      <c r="D116" s="51"/>
      <c r="H116" s="50"/>
      <c r="I116" s="50"/>
      <c r="J116" s="50"/>
      <c r="L116" s="75"/>
    </row>
    <row r="117" spans="2:18">
      <c r="B117" s="92" t="s">
        <v>147</v>
      </c>
    </row>
    <row r="118" spans="2:18">
      <c r="B118" s="92" t="s">
        <v>309</v>
      </c>
      <c r="H118" s="50"/>
      <c r="I118" s="50"/>
      <c r="J118" s="50"/>
    </row>
    <row r="119" spans="2:18">
      <c r="B119" s="92"/>
      <c r="H119" s="50"/>
      <c r="I119" s="50"/>
      <c r="J119" s="50"/>
    </row>
    <row r="120" spans="2:18" ht="54.95" customHeight="1">
      <c r="F120" s="76" t="s">
        <v>115</v>
      </c>
      <c r="G120" s="77"/>
      <c r="H120" s="228" t="s">
        <v>343</v>
      </c>
      <c r="I120" s="78"/>
      <c r="J120" s="228" t="s">
        <v>342</v>
      </c>
    </row>
    <row r="121" spans="2:18" ht="15.95" customHeight="1">
      <c r="B121" s="88" t="s">
        <v>114</v>
      </c>
      <c r="F121" s="96" t="str">
        <f>"(Clay content = "&amp;D26&amp;")"</f>
        <v>(Clay content = )</v>
      </c>
      <c r="G121" s="77"/>
      <c r="H121" s="228"/>
      <c r="I121" s="78"/>
      <c r="J121" s="228"/>
      <c r="L121" s="58" t="s">
        <v>162</v>
      </c>
    </row>
    <row r="122" spans="2:18" ht="15" thickBot="1">
      <c r="B122" s="244" t="s">
        <v>148</v>
      </c>
      <c r="C122" s="245"/>
      <c r="D122" s="245"/>
      <c r="E122" s="89"/>
      <c r="F122" s="86" t="str">
        <f>(IF($D$26='Table 6'!B4,'Table 6'!C4,IF($D$26='Table 6'!B5,'Table 6'!C5,IF($D$26='Table 6'!B6,'Table 6'!C6,IF($D$26='Table 6'!B7,'Table 6'!C7,IF($D$26='Table 6'!B8,'Table 6'!C8,IF($D$26='Table 6'!B9,'Table 6'!C9,"Enter clay content")))))))</f>
        <v>Enter clay content</v>
      </c>
      <c r="G122" s="89"/>
      <c r="H122" s="200" t="str">
        <f>IF(ISBLANK(H30),"Enter Value Above",H30)</f>
        <v>Enter Value Above</v>
      </c>
      <c r="I122" s="90"/>
      <c r="J122" s="86" t="str">
        <f>IF(ISBLANK(H30),"Enter Value above ",(IF(H122&lt;F122,"Yes","No")))</f>
        <v xml:space="preserve">Enter Value above </v>
      </c>
      <c r="K122" s="90"/>
      <c r="L122" s="194" t="str">
        <f>IF(J122="Yes","Do not apply biosolids in this paddock/at this Site",IF(J122="No","Biosolids may be applied at the Site (in accordance with other noted limitations)", "Please enter clay content and/or minimum depth to seasonal high water table above"))</f>
        <v>Please enter clay content and/or minimum depth to seasonal high water table above</v>
      </c>
      <c r="M122" s="90"/>
    </row>
    <row r="123" spans="2:18" ht="15" thickTop="1">
      <c r="H123" s="50"/>
      <c r="I123" s="50"/>
      <c r="J123" s="50"/>
    </row>
    <row r="124" spans="2:18">
      <c r="H124" s="50"/>
      <c r="I124" s="50"/>
      <c r="J124" s="50"/>
    </row>
    <row r="125" spans="2:18" ht="15">
      <c r="B125" s="88" t="s">
        <v>350</v>
      </c>
      <c r="H125" s="50"/>
      <c r="I125" s="50"/>
      <c r="J125" s="50"/>
    </row>
    <row r="126" spans="2:18" ht="15" thickBot="1">
      <c r="B126" s="218" t="s">
        <v>371</v>
      </c>
      <c r="C126" s="170" t="s">
        <v>244</v>
      </c>
      <c r="D126" s="106"/>
      <c r="E126" s="61"/>
      <c r="F126" s="61" t="s">
        <v>281</v>
      </c>
      <c r="G126" s="61"/>
      <c r="H126" s="75"/>
      <c r="I126" s="75"/>
      <c r="J126" s="217" t="str">
        <f>IF(ISBLANK(D126),"Please insert requested value (take note of units)","")</f>
        <v>Please insert requested value (take note of units)</v>
      </c>
      <c r="K126" s="217"/>
      <c r="L126" s="217"/>
      <c r="M126" s="63"/>
    </row>
    <row r="127" spans="2:18" ht="3.95" customHeight="1" thickTop="1" thickBot="1">
      <c r="B127" s="219"/>
      <c r="C127" s="171"/>
      <c r="H127" s="50"/>
      <c r="M127" s="66"/>
      <c r="P127" s="203"/>
      <c r="Q127" s="203"/>
      <c r="R127" s="203"/>
    </row>
    <row r="128" spans="2:18" ht="15.75" thickTop="1" thickBot="1">
      <c r="B128" s="219"/>
      <c r="C128" s="72" t="s">
        <v>245</v>
      </c>
      <c r="D128" s="47"/>
      <c r="F128" s="50" t="s">
        <v>297</v>
      </c>
      <c r="H128" s="50"/>
      <c r="I128" s="50"/>
      <c r="J128" s="213" t="str">
        <f>IF(ISBLANK(D128),"Please insert requested value (take note of units)","")</f>
        <v>Please insert requested value (take note of units)</v>
      </c>
      <c r="K128" s="213"/>
      <c r="L128" s="213"/>
      <c r="M128" s="66"/>
      <c r="P128" s="203"/>
      <c r="Q128" s="203"/>
      <c r="R128" s="203"/>
    </row>
    <row r="129" spans="2:18" ht="3.95" customHeight="1" thickTop="1" thickBot="1">
      <c r="B129" s="219"/>
      <c r="C129" s="72"/>
      <c r="M129" s="66"/>
      <c r="P129" s="203"/>
      <c r="Q129" s="203"/>
      <c r="R129" s="203"/>
    </row>
    <row r="130" spans="2:18" ht="15.75" thickTop="1" thickBot="1">
      <c r="B130" s="219"/>
      <c r="C130" s="171" t="s">
        <v>294</v>
      </c>
      <c r="D130" s="47"/>
      <c r="F130" s="50" t="s">
        <v>283</v>
      </c>
      <c r="H130" s="50"/>
      <c r="I130" s="50"/>
      <c r="J130" s="213" t="str">
        <f>IF(ISBLANK(D130),"Please insert requested value (take note of units)","")</f>
        <v>Please insert requested value (take note of units)</v>
      </c>
      <c r="K130" s="213"/>
      <c r="L130" s="213"/>
      <c r="M130" s="66"/>
      <c r="P130" s="203"/>
      <c r="Q130" s="203"/>
      <c r="R130" s="203"/>
    </row>
    <row r="131" spans="2:18" ht="3.95" customHeight="1" thickTop="1" thickBot="1">
      <c r="B131" s="219"/>
      <c r="C131" s="171"/>
      <c r="M131" s="66"/>
      <c r="P131" s="203"/>
      <c r="Q131" s="203"/>
      <c r="R131" s="203"/>
    </row>
    <row r="132" spans="2:18" ht="15.75" thickTop="1" thickBot="1">
      <c r="B132" s="219"/>
      <c r="C132" s="72" t="s">
        <v>248</v>
      </c>
      <c r="D132" s="47"/>
      <c r="F132" s="50" t="s">
        <v>300</v>
      </c>
      <c r="H132" s="50"/>
      <c r="I132" s="50"/>
      <c r="J132" s="213" t="str">
        <f>IF(ISBLANK(D132),"Please insert requested value (take note of units)","")</f>
        <v>Please insert requested value (take note of units)</v>
      </c>
      <c r="K132" s="213"/>
      <c r="L132" s="213"/>
      <c r="M132" s="66"/>
      <c r="P132" s="203"/>
      <c r="Q132" s="203"/>
      <c r="R132" s="203"/>
    </row>
    <row r="133" spans="2:18" ht="3.95" customHeight="1" thickTop="1" thickBot="1">
      <c r="B133" s="219"/>
      <c r="C133" s="171"/>
      <c r="M133" s="66"/>
      <c r="P133" s="203"/>
      <c r="Q133" s="203"/>
      <c r="R133" s="203"/>
    </row>
    <row r="134" spans="2:18" ht="15.75" thickTop="1" thickBot="1">
      <c r="B134" s="219"/>
      <c r="C134" s="72" t="s">
        <v>299</v>
      </c>
      <c r="D134" s="47"/>
      <c r="F134" s="50" t="s">
        <v>284</v>
      </c>
      <c r="H134" s="50"/>
      <c r="I134" s="50"/>
      <c r="J134" s="213" t="str">
        <f>IF(ISBLANK(D134),"Please insert requested value (take note of units)","")</f>
        <v>Please insert requested value (take note of units)</v>
      </c>
      <c r="K134" s="213"/>
      <c r="L134" s="213"/>
      <c r="M134" s="66"/>
      <c r="P134" s="203"/>
      <c r="Q134" s="203"/>
      <c r="R134" s="203"/>
    </row>
    <row r="135" spans="2:18" ht="3.95" customHeight="1" thickTop="1" thickBot="1">
      <c r="B135" s="219"/>
      <c r="C135" s="72"/>
      <c r="M135" s="66"/>
      <c r="P135" s="203"/>
      <c r="Q135" s="203"/>
      <c r="R135" s="203"/>
    </row>
    <row r="136" spans="2:18" ht="15.75" thickTop="1" thickBot="1">
      <c r="B136" s="219"/>
      <c r="C136" s="171" t="s">
        <v>260</v>
      </c>
      <c r="D136" s="47"/>
      <c r="F136" s="50" t="s">
        <v>17</v>
      </c>
      <c r="H136" s="50"/>
      <c r="I136" s="50"/>
      <c r="J136" s="213" t="str">
        <f>IF(ISBLANK(D136),"Please insert requested value (take note of units) to calculate NLAR if needed","")</f>
        <v>Please insert requested value (take note of units) to calculate NLAR if needed</v>
      </c>
      <c r="K136" s="213"/>
      <c r="L136" s="213"/>
      <c r="M136" s="66"/>
      <c r="P136" s="203"/>
      <c r="Q136" s="203"/>
      <c r="R136" s="203"/>
    </row>
    <row r="137" spans="2:18" ht="3.95" customHeight="1" thickTop="1" thickBot="1">
      <c r="B137" s="219"/>
      <c r="C137" s="171"/>
      <c r="M137" s="66"/>
      <c r="P137" s="203"/>
      <c r="Q137" s="203"/>
      <c r="R137" s="203"/>
    </row>
    <row r="138" spans="2:18" ht="15.75" thickTop="1" thickBot="1">
      <c r="B138" s="219"/>
      <c r="C138" s="72" t="s">
        <v>261</v>
      </c>
      <c r="D138" s="47"/>
      <c r="F138" s="50" t="s">
        <v>17</v>
      </c>
      <c r="H138" s="50"/>
      <c r="I138" s="50"/>
      <c r="J138" s="213" t="str">
        <f>IF(ISBLANK(D138),"Please insert requested value (take note of units) to calculate NLAR if needed","")</f>
        <v>Please insert requested value (take note of units) to calculate NLAR if needed</v>
      </c>
      <c r="K138" s="213"/>
      <c r="L138" s="213"/>
      <c r="M138" s="66"/>
      <c r="P138" s="203"/>
      <c r="Q138" s="203"/>
      <c r="R138" s="203"/>
    </row>
    <row r="139" spans="2:18" ht="3.95" customHeight="1" thickTop="1" thickBot="1">
      <c r="B139" s="219"/>
      <c r="C139" s="72"/>
      <c r="M139" s="66"/>
    </row>
    <row r="140" spans="2:18" ht="15.75" thickTop="1" thickBot="1">
      <c r="B140" s="219"/>
      <c r="C140" s="171" t="s">
        <v>295</v>
      </c>
      <c r="D140" s="47"/>
      <c r="F140" s="50" t="s">
        <v>17</v>
      </c>
      <c r="H140" s="50"/>
      <c r="I140" s="50"/>
      <c r="J140" s="213" t="str">
        <f>IF(ISBLANK(D140),"Please insert requested value (take note of units) to calculate NLAR if needed","")</f>
        <v>Please insert requested value (take note of units) to calculate NLAR if needed</v>
      </c>
      <c r="K140" s="213"/>
      <c r="L140" s="213"/>
      <c r="M140" s="66"/>
    </row>
    <row r="141" spans="2:18" ht="3.95" customHeight="1" thickTop="1" thickBot="1">
      <c r="B141" s="219"/>
      <c r="C141" s="72"/>
      <c r="M141" s="66"/>
    </row>
    <row r="142" spans="2:18" ht="15.75" thickTop="1" thickBot="1">
      <c r="B142" s="219"/>
      <c r="C142" s="171" t="s">
        <v>270</v>
      </c>
      <c r="D142" s="47"/>
      <c r="F142" s="50" t="s">
        <v>17</v>
      </c>
      <c r="H142" s="50"/>
      <c r="I142" s="50"/>
      <c r="J142" s="213" t="str">
        <f>IF(ISBLANK(D142),"Please insert requested value (take note of units) to calculate NLAR if needed","")</f>
        <v>Please insert requested value (take note of units) to calculate NLAR if needed</v>
      </c>
      <c r="K142" s="213"/>
      <c r="L142" s="213"/>
      <c r="M142" s="66"/>
    </row>
    <row r="143" spans="2:18" ht="3.95" customHeight="1" thickTop="1">
      <c r="B143" s="219"/>
      <c r="C143" s="171"/>
      <c r="H143" s="50"/>
      <c r="M143" s="66"/>
    </row>
    <row r="144" spans="2:18">
      <c r="B144" s="220"/>
      <c r="C144" s="172" t="s">
        <v>296</v>
      </c>
      <c r="D144" s="270" t="s">
        <v>239</v>
      </c>
      <c r="E144" s="270"/>
      <c r="F144" s="270"/>
      <c r="G144" s="85"/>
      <c r="H144" s="273" t="str">
        <f>IF(ISBLANK(D144),"Please Use Drop down box","")</f>
        <v/>
      </c>
      <c r="I144" s="273"/>
      <c r="J144" s="273"/>
      <c r="K144" s="85"/>
      <c r="L144" s="85"/>
      <c r="M144" s="70"/>
      <c r="Q144" s="165"/>
    </row>
    <row r="145" spans="2:18">
      <c r="H145" s="50"/>
      <c r="I145" s="50"/>
      <c r="J145" s="50"/>
    </row>
    <row r="146" spans="2:18" ht="15" thickBot="1">
      <c r="B146" s="242" t="s">
        <v>301</v>
      </c>
      <c r="C146" s="173" t="s">
        <v>175</v>
      </c>
      <c r="D146" s="174"/>
      <c r="E146" s="75"/>
      <c r="F146" s="75" t="s">
        <v>17</v>
      </c>
      <c r="G146" s="75"/>
      <c r="H146" s="75"/>
      <c r="I146" s="75"/>
      <c r="J146" s="214" t="str">
        <f>IF(ISBLANK(D146),"Please insert requested value (take note of units)","")</f>
        <v>Please insert requested value (take note of units)</v>
      </c>
      <c r="K146" s="215"/>
      <c r="L146" s="216"/>
      <c r="M146" s="63"/>
      <c r="P146" s="203"/>
      <c r="Q146" s="203"/>
      <c r="R146" s="203"/>
    </row>
    <row r="147" spans="2:18" ht="3.95" customHeight="1" thickTop="1" thickBot="1">
      <c r="B147" s="271"/>
      <c r="C147" s="171"/>
      <c r="M147" s="66"/>
      <c r="P147" s="203"/>
      <c r="Q147" s="203"/>
      <c r="R147" s="203"/>
    </row>
    <row r="148" spans="2:18" ht="15.75" thickTop="1" thickBot="1">
      <c r="B148" s="271"/>
      <c r="C148" s="72" t="s">
        <v>176</v>
      </c>
      <c r="D148" s="47"/>
      <c r="F148" s="50" t="s">
        <v>17</v>
      </c>
      <c r="H148" s="50"/>
      <c r="I148" s="50"/>
      <c r="J148" s="214" t="str">
        <f>IF(ISBLANK(D148),"Please insert requested value (take note of units)","")</f>
        <v>Please insert requested value (take note of units)</v>
      </c>
      <c r="K148" s="215"/>
      <c r="L148" s="216"/>
      <c r="M148" s="66"/>
      <c r="P148" s="203"/>
      <c r="Q148" s="203"/>
      <c r="R148" s="203"/>
    </row>
    <row r="149" spans="2:18" ht="3.95" customHeight="1" thickTop="1" thickBot="1">
      <c r="B149" s="271"/>
      <c r="C149" s="171"/>
      <c r="M149" s="66"/>
      <c r="P149" s="203"/>
      <c r="Q149" s="203"/>
      <c r="R149" s="203"/>
    </row>
    <row r="150" spans="2:18" ht="15.75" thickTop="1" thickBot="1">
      <c r="B150" s="271"/>
      <c r="C150" s="72" t="s">
        <v>23</v>
      </c>
      <c r="D150" s="47"/>
      <c r="F150" s="50" t="s">
        <v>17</v>
      </c>
      <c r="H150" s="50"/>
      <c r="I150" s="50"/>
      <c r="J150" s="214" t="str">
        <f>IF(ISBLANK(D150),"Please insert requested value (take note of units)","")</f>
        <v>Please insert requested value (take note of units)</v>
      </c>
      <c r="K150" s="215"/>
      <c r="L150" s="216"/>
      <c r="M150" s="66"/>
      <c r="P150" s="203"/>
      <c r="Q150" s="203"/>
      <c r="R150" s="203"/>
    </row>
    <row r="151" spans="2:18" ht="3.95" customHeight="1" thickTop="1" thickBot="1">
      <c r="B151" s="271"/>
      <c r="C151" s="72"/>
      <c r="M151" s="66"/>
      <c r="P151" s="203"/>
      <c r="Q151" s="203"/>
      <c r="R151" s="203"/>
    </row>
    <row r="152" spans="2:18" ht="15" thickTop="1">
      <c r="B152" s="272"/>
      <c r="C152" s="175" t="s">
        <v>24</v>
      </c>
      <c r="D152" s="176"/>
      <c r="E152" s="85"/>
      <c r="F152" s="85" t="s">
        <v>17</v>
      </c>
      <c r="G152" s="85"/>
      <c r="H152" s="85"/>
      <c r="I152" s="85"/>
      <c r="J152" s="214" t="str">
        <f>IF(ISBLANK(D152),"Please insert requested value (take note of units)","")</f>
        <v>Please insert requested value (take note of units)</v>
      </c>
      <c r="K152" s="215"/>
      <c r="L152" s="216"/>
      <c r="M152" s="70"/>
      <c r="P152" s="203"/>
      <c r="Q152" s="203"/>
      <c r="R152" s="203"/>
    </row>
    <row r="153" spans="2:18">
      <c r="H153" s="50"/>
      <c r="I153" s="50"/>
      <c r="J153" s="50"/>
    </row>
    <row r="154" spans="2:18" ht="15" thickBot="1">
      <c r="B154" s="242" t="s">
        <v>346</v>
      </c>
      <c r="C154" s="173" t="s">
        <v>347</v>
      </c>
      <c r="D154" s="198">
        <v>1.33</v>
      </c>
      <c r="E154" s="75"/>
      <c r="F154" s="75" t="s">
        <v>17</v>
      </c>
      <c r="G154" s="75"/>
      <c r="H154" s="75"/>
      <c r="I154" s="75"/>
      <c r="J154" s="75" t="str">
        <f>IF(D154=1.33,"Default value","User entered value")</f>
        <v>Default value</v>
      </c>
      <c r="K154" s="75"/>
      <c r="L154" s="75"/>
      <c r="M154" s="63"/>
    </row>
    <row r="155" spans="2:18" ht="4.5" customHeight="1" thickTop="1" thickBot="1">
      <c r="B155" s="271"/>
      <c r="C155" s="171"/>
      <c r="M155" s="66"/>
    </row>
    <row r="156" spans="2:18" ht="15.75" thickTop="1" thickBot="1">
      <c r="B156" s="271"/>
      <c r="C156" s="72" t="s">
        <v>344</v>
      </c>
      <c r="D156" s="199">
        <v>1000</v>
      </c>
      <c r="F156" s="50" t="s">
        <v>277</v>
      </c>
      <c r="H156" s="50"/>
      <c r="I156" s="50"/>
      <c r="J156" s="50" t="str">
        <f>IF(D156=1000,"Default value","User entered value")</f>
        <v>Default value</v>
      </c>
      <c r="M156" s="66"/>
    </row>
    <row r="157" spans="2:18" ht="4.5" customHeight="1" thickTop="1" thickBot="1">
      <c r="B157" s="271"/>
      <c r="C157" s="171"/>
      <c r="M157" s="66"/>
    </row>
    <row r="158" spans="2:18" ht="15" thickTop="1">
      <c r="B158" s="272"/>
      <c r="C158" s="175" t="s">
        <v>345</v>
      </c>
      <c r="D158" s="209">
        <v>0.1</v>
      </c>
      <c r="E158" s="85"/>
      <c r="F158" s="85" t="s">
        <v>17</v>
      </c>
      <c r="G158" s="85"/>
      <c r="H158" s="85"/>
      <c r="I158" s="85"/>
      <c r="J158" s="85" t="str">
        <f>IF(D158=0.1,"Default value","User entered value")</f>
        <v>Default value</v>
      </c>
      <c r="K158" s="85"/>
      <c r="L158" s="85"/>
      <c r="M158" s="70"/>
    </row>
    <row r="159" spans="2:18">
      <c r="B159" s="89"/>
      <c r="C159" s="89"/>
      <c r="D159" s="89"/>
      <c r="E159" s="89"/>
      <c r="F159" s="89"/>
      <c r="G159" s="89"/>
      <c r="H159" s="89"/>
      <c r="I159" s="89"/>
      <c r="J159" s="89"/>
      <c r="K159" s="89"/>
      <c r="L159" s="89"/>
      <c r="M159" s="89"/>
    </row>
    <row r="160" spans="2:18" ht="15" thickBot="1">
      <c r="B160" s="242" t="s">
        <v>348</v>
      </c>
      <c r="C160" s="173" t="s">
        <v>175</v>
      </c>
      <c r="D160" s="198" t="str">
        <f>IF(ISBLANK(D48),"-",'Application Rates'!I33)</f>
        <v>-</v>
      </c>
      <c r="E160" s="75"/>
      <c r="F160" s="75" t="s">
        <v>277</v>
      </c>
      <c r="G160" s="75"/>
      <c r="H160" s="75"/>
      <c r="I160" s="75"/>
      <c r="J160" s="217" t="str">
        <f>IF(D160="-","Please insert Biosolid Concentration for cadmium above (take note of units)","")</f>
        <v>Please insert Biosolid Concentration for cadmium above (take note of units)</v>
      </c>
      <c r="K160" s="217"/>
      <c r="L160" s="217"/>
      <c r="M160" s="63"/>
    </row>
    <row r="161" spans="2:13" ht="4.5" customHeight="1" thickTop="1" thickBot="1">
      <c r="B161" s="271"/>
      <c r="C161" s="171"/>
      <c r="M161" s="66"/>
    </row>
    <row r="162" spans="2:13" ht="14.1" customHeight="1" thickTop="1" thickBot="1">
      <c r="B162" s="271"/>
      <c r="C162" s="72" t="s">
        <v>176</v>
      </c>
      <c r="D162" s="199" t="s">
        <v>243</v>
      </c>
      <c r="F162" s="50" t="s">
        <v>277</v>
      </c>
      <c r="H162" s="50"/>
      <c r="I162" s="50"/>
      <c r="J162" s="50" t="str">
        <f>IF(ISBLANK(F162),"Please insert requested value (take note of units)","CLAR is not calculated for chromium")</f>
        <v>CLAR is not calculated for chromium</v>
      </c>
      <c r="M162" s="66"/>
    </row>
    <row r="163" spans="2:13" ht="4.5" customHeight="1" thickTop="1">
      <c r="B163" s="271"/>
      <c r="C163" s="171"/>
      <c r="M163" s="66"/>
    </row>
    <row r="164" spans="2:13" ht="15" thickBot="1">
      <c r="B164" s="271"/>
      <c r="C164" s="72" t="s">
        <v>23</v>
      </c>
      <c r="D164" s="198" t="str">
        <f>IF(ISERROR('Application Rates'!K33),"-",(IF(ISBLANK(D128),"-",(IF(ISBLANK(D126),"-",'Application Rates'!K33)))))</f>
        <v>-</v>
      </c>
      <c r="F164" s="50" t="s">
        <v>277</v>
      </c>
      <c r="H164" s="50"/>
      <c r="I164" s="50"/>
      <c r="J164" s="213" t="str">
        <f>IF(D164="-","Please insert Biosolid Concentration for cadmium above (take note of units)","")</f>
        <v>Please insert Biosolid Concentration for cadmium above (take note of units)</v>
      </c>
      <c r="K164" s="213"/>
      <c r="L164" s="213"/>
      <c r="M164" s="66"/>
    </row>
    <row r="165" spans="2:13" ht="4.5" customHeight="1" thickTop="1">
      <c r="B165" s="271"/>
      <c r="C165" s="72"/>
      <c r="M165" s="66"/>
    </row>
    <row r="166" spans="2:13">
      <c r="B166" s="271"/>
      <c r="C166" s="171" t="s">
        <v>24</v>
      </c>
      <c r="D166" s="210" t="str">
        <f>IF(ISERROR('Application Rates'!L33),"-",(IF(ISBLANK(D128),"-",(IF(ISBLANK(D130),"-",'Application Rates'!L33)))))</f>
        <v>-</v>
      </c>
      <c r="F166" s="50" t="s">
        <v>277</v>
      </c>
      <c r="H166" s="50"/>
      <c r="I166" s="50"/>
      <c r="J166" s="275" t="str">
        <f>IF(D166="-","Please insert Biosolid Concentration for cadmium above (take note of units)","")</f>
        <v>Please insert Biosolid Concentration for cadmium above (take note of units)</v>
      </c>
      <c r="K166" s="275"/>
      <c r="L166" s="275"/>
      <c r="M166" s="70"/>
    </row>
    <row r="167" spans="2:13" ht="4.5" customHeight="1">
      <c r="B167" s="271"/>
      <c r="C167" s="72"/>
      <c r="M167" s="66"/>
    </row>
    <row r="168" spans="2:13" ht="26.1" customHeight="1">
      <c r="B168" s="272"/>
      <c r="C168" s="246" t="s">
        <v>373</v>
      </c>
      <c r="D168" s="246"/>
      <c r="E168" s="85"/>
      <c r="F168" s="211" t="str">
        <f>IF(D166="-","Calculate CLAR",(IF(D164="-","Calculate CLAR",IF(D160="-","Calculate CLAR",MIN(D166,D164,D160)))))</f>
        <v>Calculate CLAR</v>
      </c>
      <c r="G168" s="85"/>
      <c r="H168" s="212" t="s">
        <v>277</v>
      </c>
      <c r="I168" s="85"/>
      <c r="J168" s="276" t="str">
        <f>IF(D166="-","Please ensure CLAR for Cadmium, Copper and/or Zinc and are calculated",(IF(D164="-","Please ensure CLAR for Cadmium, Copper and/or Zinc are calculated",IF(D160="-","Please ensure CLAR for Cadmium, Copper and/or Zinc are calculated",MIN(D166,D164,D160)))))</f>
        <v>Please ensure CLAR for Cadmium, Copper and/or Zinc and are calculated</v>
      </c>
      <c r="K168" s="276"/>
      <c r="L168" s="276"/>
      <c r="M168" s="70"/>
    </row>
    <row r="169" spans="2:13">
      <c r="H169" s="50"/>
      <c r="I169" s="50"/>
      <c r="J169" s="50"/>
    </row>
    <row r="170" spans="2:13" ht="14.1" customHeight="1">
      <c r="B170" s="242" t="s">
        <v>351</v>
      </c>
      <c r="C170" s="243"/>
      <c r="D170" s="196"/>
      <c r="E170" s="75"/>
      <c r="F170" s="75" t="s">
        <v>278</v>
      </c>
      <c r="G170" s="75"/>
      <c r="H170" s="75"/>
      <c r="I170" s="75"/>
      <c r="J170" s="217" t="str">
        <f>IF(ISBLANK(D170),"Please insert requested value (take note of units) to calculate NLAR if needed","")</f>
        <v>Please insert requested value (take note of units) to calculate NLAR if needed</v>
      </c>
      <c r="K170" s="217"/>
      <c r="L170" s="217"/>
      <c r="M170" s="63"/>
    </row>
    <row r="171" spans="2:13" ht="4.5" customHeight="1">
      <c r="B171" s="195"/>
      <c r="C171" s="171"/>
      <c r="M171" s="66"/>
    </row>
    <row r="172" spans="2:13" ht="14.45" customHeight="1">
      <c r="B172" s="272" t="s">
        <v>349</v>
      </c>
      <c r="C172" s="274"/>
      <c r="D172" s="197" t="str">
        <f>IF(ISBLANK(D136),"-",(IF(ISBLANK(D138),"-",(IF(ISBLANK(D140),"-",(IF(ISBLANK(D142),"-",'Application Rates'!H39)))))))</f>
        <v>-</v>
      </c>
      <c r="E172" s="85"/>
      <c r="F172" s="85" t="s">
        <v>277</v>
      </c>
      <c r="G172" s="85"/>
      <c r="H172" s="84"/>
      <c r="I172" s="85"/>
      <c r="J172" s="275" t="str">
        <f>IF(D172="-","Please insert CNAR value above (take note of units)","")</f>
        <v>Please insert CNAR value above (take note of units)</v>
      </c>
      <c r="K172" s="275"/>
      <c r="L172" s="275"/>
      <c r="M172" s="70"/>
    </row>
    <row r="173" spans="2:13" ht="14.45" customHeight="1">
      <c r="B173" s="91" t="s">
        <v>142</v>
      </c>
      <c r="C173" s="171"/>
      <c r="M173" s="75"/>
    </row>
    <row r="174" spans="2:13">
      <c r="B174" s="92" t="s">
        <v>352</v>
      </c>
      <c r="H174" s="50"/>
      <c r="I174" s="50"/>
      <c r="J174" s="50"/>
    </row>
    <row r="175" spans="2:13" ht="58.5" customHeight="1">
      <c r="F175" s="76" t="s">
        <v>137</v>
      </c>
      <c r="H175" s="50"/>
      <c r="I175" s="50"/>
      <c r="J175" s="50"/>
    </row>
    <row r="176" spans="2:13" ht="17.25">
      <c r="B176" s="88" t="s">
        <v>146</v>
      </c>
      <c r="F176" s="97" t="str">
        <f>IF(ISBLANK(D20),"","("&amp;D20&amp;")")</f>
        <v/>
      </c>
      <c r="H176" s="100" t="s">
        <v>162</v>
      </c>
      <c r="I176" s="50"/>
      <c r="J176" s="50"/>
    </row>
    <row r="177" spans="2:20">
      <c r="B177" s="264" t="s">
        <v>169</v>
      </c>
      <c r="C177" s="265"/>
      <c r="D177" s="265"/>
      <c r="E177" s="75"/>
      <c r="F177" s="48"/>
      <c r="G177" s="75"/>
      <c r="H177" s="214" t="str">
        <f>IF(ISBLANK(F177),"Provide response to the question",IF(F177="Yes","Biosolids must not have been applied"&amp;'Table 7'!D4,"No relevant restriction"))</f>
        <v>Provide response to the question</v>
      </c>
      <c r="I177" s="215"/>
      <c r="J177" s="215"/>
      <c r="K177" s="215"/>
      <c r="L177" s="216"/>
      <c r="M177" s="63"/>
      <c r="S177" s="202">
        <v>30</v>
      </c>
      <c r="T177" s="202" t="str">
        <f>IF(F177="Yes",S177,"0")</f>
        <v>0</v>
      </c>
    </row>
    <row r="178" spans="2:20" s="50" customFormat="1" ht="3.95" customHeight="1">
      <c r="B178" s="104"/>
      <c r="F178" s="82"/>
      <c r="M178" s="66"/>
      <c r="O178" s="202"/>
      <c r="P178" s="117"/>
      <c r="Q178" s="117"/>
      <c r="R178" s="117"/>
      <c r="S178" s="202"/>
      <c r="T178" s="202"/>
    </row>
    <row r="179" spans="2:20">
      <c r="B179" s="232" t="s">
        <v>168</v>
      </c>
      <c r="C179" s="233"/>
      <c r="D179" s="233"/>
      <c r="F179" s="48"/>
      <c r="H179" s="214" t="str">
        <f>IF(ISBLANK(F179),"Provide response to the question",IF(F179="Yes","Biosolids must not have been applied"&amp;'Table 7'!D6,"No relevant restriction"))</f>
        <v>Provide response to the question</v>
      </c>
      <c r="I179" s="215"/>
      <c r="J179" s="215"/>
      <c r="K179" s="215"/>
      <c r="L179" s="216"/>
      <c r="M179" s="66"/>
      <c r="R179" s="117">
        <v>18</v>
      </c>
      <c r="S179" s="202">
        <f>18*30.5</f>
        <v>549</v>
      </c>
      <c r="T179" s="202" t="str">
        <f>IF(F179="Yes",S179,"0")</f>
        <v>0</v>
      </c>
    </row>
    <row r="180" spans="2:20" s="50" customFormat="1" ht="3.95" customHeight="1">
      <c r="B180" s="105"/>
      <c r="F180" s="82"/>
      <c r="M180" s="66"/>
      <c r="O180" s="202"/>
      <c r="P180" s="117"/>
      <c r="Q180" s="117"/>
      <c r="R180" s="117"/>
      <c r="S180" s="202"/>
      <c r="T180" s="202"/>
    </row>
    <row r="181" spans="2:20">
      <c r="B181" s="232" t="s">
        <v>167</v>
      </c>
      <c r="C181" s="233"/>
      <c r="D181" s="233"/>
      <c r="F181" s="48"/>
      <c r="H181" s="214" t="str">
        <f>IF(ISBLANK(F181),"Provide response to the question",IF(F181="Yes","Biosolids must not have been applied"&amp;'Table 7'!D8,"No relevant restriction"))</f>
        <v>Provide response to the question</v>
      </c>
      <c r="I181" s="215"/>
      <c r="J181" s="215"/>
      <c r="K181" s="215"/>
      <c r="L181" s="216"/>
      <c r="M181" s="66"/>
      <c r="Q181" s="117">
        <v>5</v>
      </c>
      <c r="S181" s="202">
        <f>5*365</f>
        <v>1825</v>
      </c>
      <c r="T181" s="202" t="str">
        <f>IF(F181="Yes",S181,"0")</f>
        <v>0</v>
      </c>
    </row>
    <row r="182" spans="2:20" s="50" customFormat="1" ht="3.95" customHeight="1">
      <c r="B182" s="105"/>
      <c r="F182" s="82"/>
      <c r="M182" s="66"/>
      <c r="O182" s="202"/>
      <c r="P182" s="117"/>
      <c r="Q182" s="117"/>
      <c r="R182" s="117"/>
      <c r="S182" s="202"/>
      <c r="T182" s="202"/>
    </row>
    <row r="183" spans="2:20">
      <c r="B183" s="232" t="s">
        <v>372</v>
      </c>
      <c r="C183" s="233"/>
      <c r="D183" s="233"/>
      <c r="F183" s="48"/>
      <c r="H183" s="214" t="str">
        <f>IF(ISBLANK(F183),"Provide response to the question",IF(F183="Yes","Biosolids must not have been applied"&amp;'Table 7'!D10,"No relevant restriction"))</f>
        <v>Provide response to the question</v>
      </c>
      <c r="I183" s="215"/>
      <c r="J183" s="215"/>
      <c r="K183" s="215"/>
      <c r="L183" s="216"/>
      <c r="M183" s="66"/>
      <c r="S183" s="202">
        <v>30</v>
      </c>
      <c r="T183" s="202" t="str">
        <f>IF(F183="Yes",S183,"0")</f>
        <v>0</v>
      </c>
    </row>
    <row r="184" spans="2:20" s="50" customFormat="1" ht="3.95" customHeight="1">
      <c r="B184" s="105"/>
      <c r="F184" s="82"/>
      <c r="H184" s="51"/>
      <c r="I184" s="51"/>
      <c r="J184" s="51"/>
      <c r="M184" s="66"/>
      <c r="O184" s="202"/>
      <c r="P184" s="117"/>
      <c r="Q184" s="117"/>
      <c r="R184" s="117"/>
      <c r="S184" s="202"/>
      <c r="T184" s="202"/>
    </row>
    <row r="185" spans="2:20">
      <c r="B185" s="232" t="s">
        <v>358</v>
      </c>
      <c r="C185" s="233"/>
      <c r="D185" s="233"/>
      <c r="F185" s="48"/>
      <c r="H185" s="214" t="str">
        <f>IF(ISBLANK(F185),"Provide response to the question",IF(F185="Yes","Biosolids must not have been applied"&amp;'Table 7'!D12,"No relevant restriction"))</f>
        <v>Provide response to the question</v>
      </c>
      <c r="I185" s="215"/>
      <c r="J185" s="215"/>
      <c r="K185" s="215"/>
      <c r="L185" s="216"/>
      <c r="M185" s="66"/>
      <c r="S185" s="202">
        <v>30</v>
      </c>
      <c r="T185" s="202" t="str">
        <f>IF(F185="Yes",S185,"0")</f>
        <v>0</v>
      </c>
    </row>
    <row r="186" spans="2:20" s="50" customFormat="1" ht="3.95" customHeight="1">
      <c r="B186" s="105"/>
      <c r="F186" s="82"/>
      <c r="H186" s="51"/>
      <c r="I186" s="51"/>
      <c r="J186" s="51"/>
      <c r="M186" s="66"/>
      <c r="O186" s="202"/>
      <c r="P186" s="117"/>
      <c r="Q186" s="117"/>
      <c r="R186" s="117"/>
      <c r="S186" s="202"/>
      <c r="T186" s="202"/>
    </row>
    <row r="187" spans="2:20">
      <c r="B187" s="232" t="s">
        <v>166</v>
      </c>
      <c r="C187" s="233"/>
      <c r="D187" s="233"/>
      <c r="F187" s="48"/>
      <c r="H187" s="214" t="str">
        <f>IF(ISBLANK(F187),"Provide response to the question",IF(F187="Yes","Biosolids must not have been applied"&amp;'Table 7'!D14,"No relevant restriction"))</f>
        <v>Provide response to the question</v>
      </c>
      <c r="I187" s="215"/>
      <c r="J187" s="215"/>
      <c r="K187" s="215"/>
      <c r="L187" s="216"/>
      <c r="M187" s="66"/>
      <c r="S187" s="202">
        <v>90</v>
      </c>
      <c r="T187" s="202" t="str">
        <f>IF(F187="Yes",S187,"0")</f>
        <v>0</v>
      </c>
    </row>
    <row r="188" spans="2:20" s="50" customFormat="1" ht="3.95" customHeight="1">
      <c r="B188" s="105"/>
      <c r="F188" s="82"/>
      <c r="H188" s="51"/>
      <c r="I188" s="51"/>
      <c r="J188" s="51"/>
      <c r="M188" s="66"/>
      <c r="O188" s="202"/>
      <c r="P188" s="117"/>
      <c r="Q188" s="117"/>
      <c r="R188" s="117"/>
      <c r="S188" s="202"/>
      <c r="T188" s="202"/>
    </row>
    <row r="189" spans="2:20">
      <c r="B189" s="232" t="s">
        <v>170</v>
      </c>
      <c r="C189" s="233"/>
      <c r="D189" s="233"/>
      <c r="F189" s="48"/>
      <c r="H189" s="214" t="str">
        <f>IF(ISBLANK(F189),"Provide response to the question",IF(F189="Yes","Biosolids must not have been applied"&amp;'Table 7'!D16,"No relevant restriction"))</f>
        <v>Provide response to the question</v>
      </c>
      <c r="I189" s="215"/>
      <c r="J189" s="215"/>
      <c r="K189" s="215"/>
      <c r="L189" s="216"/>
      <c r="M189" s="66"/>
      <c r="Q189" s="117">
        <v>1</v>
      </c>
      <c r="S189" s="202">
        <v>365</v>
      </c>
      <c r="T189" s="202" t="str">
        <f>IF(F189="Yes",S189,"0")</f>
        <v>0</v>
      </c>
    </row>
    <row r="190" spans="2:20" s="50" customFormat="1" ht="3.95" customHeight="1">
      <c r="B190" s="105"/>
      <c r="F190" s="82"/>
      <c r="H190" s="51"/>
      <c r="I190" s="51"/>
      <c r="J190" s="51"/>
      <c r="M190" s="66"/>
      <c r="O190" s="202"/>
      <c r="P190" s="117"/>
      <c r="Q190" s="117"/>
      <c r="R190" s="117"/>
      <c r="S190" s="202"/>
      <c r="T190" s="202"/>
    </row>
    <row r="191" spans="2:20">
      <c r="B191" s="232" t="s">
        <v>171</v>
      </c>
      <c r="C191" s="233"/>
      <c r="D191" s="233"/>
      <c r="F191" s="48"/>
      <c r="H191" s="214" t="str">
        <f>IF(ISBLANK(F191),"Provide response to the question",IF(F191="Yes","Biosolids must not have been applied"&amp;'Table 7'!D18,"No relevant restriction"))</f>
        <v>Provide response to the question</v>
      </c>
      <c r="I191" s="215"/>
      <c r="J191" s="215"/>
      <c r="K191" s="215"/>
      <c r="L191" s="216"/>
      <c r="M191" s="66"/>
      <c r="Q191" s="117">
        <v>1</v>
      </c>
      <c r="S191" s="202">
        <v>365</v>
      </c>
      <c r="T191" s="202" t="str">
        <f>IF(F191="Yes",S191,"0")</f>
        <v>0</v>
      </c>
    </row>
    <row r="192" spans="2:20" s="50" customFormat="1" ht="3.95" customHeight="1">
      <c r="B192" s="105"/>
      <c r="F192" s="82"/>
      <c r="H192" s="51"/>
      <c r="I192" s="51"/>
      <c r="J192" s="51"/>
      <c r="M192" s="66"/>
      <c r="O192" s="202"/>
      <c r="P192" s="117"/>
      <c r="Q192" s="117"/>
      <c r="R192" s="117"/>
      <c r="S192" s="202"/>
      <c r="T192" s="202"/>
    </row>
    <row r="193" spans="2:20">
      <c r="B193" s="268" t="s">
        <v>172</v>
      </c>
      <c r="C193" s="269"/>
      <c r="D193" s="269"/>
      <c r="E193" s="85"/>
      <c r="F193" s="49"/>
      <c r="G193" s="85"/>
      <c r="H193" s="214" t="str">
        <f>IF(ISBLANK(F193),"Provide response to the question",IF(F193="Yes","Biosolids must not have been applied"&amp;'Table 7'!D20,"No relevant restriction"))</f>
        <v>Provide response to the question</v>
      </c>
      <c r="I193" s="215"/>
      <c r="J193" s="215"/>
      <c r="K193" s="215"/>
      <c r="L193" s="216"/>
      <c r="M193" s="70"/>
      <c r="S193" s="202">
        <v>30</v>
      </c>
      <c r="T193" s="202" t="str">
        <f>IF(F193="Yes",S193,"0")</f>
        <v>0</v>
      </c>
    </row>
    <row r="194" spans="2:20" s="50" customFormat="1" ht="3.6" customHeight="1">
      <c r="F194" s="82"/>
      <c r="H194" s="51"/>
      <c r="I194" s="51"/>
      <c r="J194" s="51"/>
      <c r="O194" s="202"/>
      <c r="P194" s="117"/>
      <c r="Q194" s="117"/>
      <c r="R194" s="117"/>
      <c r="S194" s="202"/>
      <c r="T194" s="202"/>
    </row>
    <row r="195" spans="2:20" ht="15" thickBot="1">
      <c r="B195" s="264" t="s">
        <v>163</v>
      </c>
      <c r="C195" s="265"/>
      <c r="D195" s="265"/>
      <c r="E195" s="75"/>
      <c r="F195" s="116"/>
      <c r="G195" s="75"/>
      <c r="H195" s="214" t="str">
        <f>IF(ISBLANK(F195),"Provide application date (DD/MM/YYYY)","Ensure the appropriate withholding time is observeed with resppect to the application date")</f>
        <v>Provide application date (DD/MM/YYYY)</v>
      </c>
      <c r="I195" s="215"/>
      <c r="J195" s="215"/>
      <c r="K195" s="215"/>
      <c r="L195" s="216"/>
      <c r="M195" s="63"/>
      <c r="S195" s="202" t="s">
        <v>164</v>
      </c>
      <c r="T195" s="202">
        <f>MAX(T177:T193)</f>
        <v>0</v>
      </c>
    </row>
    <row r="196" spans="2:20" s="50" customFormat="1" ht="3.6" customHeight="1" thickTop="1" thickBot="1">
      <c r="B196" s="104"/>
      <c r="F196" s="82"/>
      <c r="H196" s="51"/>
      <c r="I196" s="51"/>
      <c r="J196" s="51"/>
      <c r="M196" s="66"/>
      <c r="O196" s="202"/>
      <c r="P196" s="117"/>
      <c r="Q196" s="117"/>
      <c r="R196" s="117"/>
      <c r="S196" s="202"/>
      <c r="T196" s="202"/>
    </row>
    <row r="197" spans="2:20" ht="15.75" thickTop="1">
      <c r="B197" s="266" t="s">
        <v>165</v>
      </c>
      <c r="C197" s="267"/>
      <c r="D197" s="267"/>
      <c r="E197" s="85"/>
      <c r="F197" s="118">
        <f>F195+T195</f>
        <v>0</v>
      </c>
      <c r="G197" s="85"/>
      <c r="H197" s="214" t="str">
        <f>IF(ISBLANK(F195),"Provide application date (DD/MM/YYYY) above","This is the earliest date that harvesting, graxing, and/or public access can begin based on the respinses given")</f>
        <v>Provide application date (DD/MM/YYYY) above</v>
      </c>
      <c r="I197" s="215"/>
      <c r="J197" s="215"/>
      <c r="K197" s="215"/>
      <c r="L197" s="216"/>
      <c r="M197" s="70"/>
    </row>
    <row r="198" spans="2:20" s="50" customFormat="1" ht="3.6" customHeight="1">
      <c r="H198" s="51"/>
      <c r="I198" s="51"/>
      <c r="J198" s="51"/>
      <c r="O198" s="202"/>
      <c r="P198" s="117"/>
      <c r="Q198" s="117"/>
      <c r="R198" s="117"/>
      <c r="S198" s="202"/>
      <c r="T198" s="202"/>
    </row>
    <row r="199" spans="2:20">
      <c r="B199" s="91" t="str">
        <f>IF(F187="Yes","Notes for Land Use and Harvesting Timeframe Restrictions:",IF(F185="Yes","Notes for Land Use and Harvesting Timeframe Restrictions:",""))</f>
        <v/>
      </c>
      <c r="C199" s="92"/>
      <c r="D199" s="92"/>
      <c r="E199" s="92"/>
    </row>
    <row r="200" spans="2:20">
      <c r="B200" s="93" t="s">
        <v>143</v>
      </c>
      <c r="C200" s="93"/>
      <c r="D200" s="93"/>
      <c r="E200" s="93"/>
    </row>
    <row r="201" spans="2:20">
      <c r="B201" s="93" t="s">
        <v>144</v>
      </c>
      <c r="C201" s="93"/>
      <c r="D201" s="93"/>
      <c r="E201" s="93"/>
    </row>
    <row r="202" spans="2:20">
      <c r="B202" s="93" t="s">
        <v>145</v>
      </c>
      <c r="C202" s="93"/>
      <c r="D202" s="93"/>
      <c r="E202" s="93"/>
    </row>
    <row r="203" spans="2:20">
      <c r="B203" s="259" t="str">
        <f>IF(F185="Yes","[1] Poultry and pigs must not be allowed to graze on biosolids application areas.","")</f>
        <v/>
      </c>
      <c r="C203" s="259"/>
      <c r="D203" s="259"/>
      <c r="E203" s="259"/>
    </row>
    <row r="204" spans="2:20">
      <c r="B204" s="259" t="str">
        <f>IF(F187="Yes","[2] Including milk for human consumption (goats, camels, sheep, cows).","")</f>
        <v/>
      </c>
      <c r="C204" s="259"/>
      <c r="D204" s="259"/>
      <c r="E204" s="259"/>
    </row>
    <row r="205" spans="2:20">
      <c r="B205" s="95" t="s">
        <v>140</v>
      </c>
    </row>
    <row r="206" spans="2:20">
      <c r="B206" s="247"/>
      <c r="C206" s="248"/>
      <c r="D206" s="248"/>
      <c r="E206" s="248"/>
      <c r="F206" s="248"/>
      <c r="G206" s="248"/>
      <c r="H206" s="248"/>
      <c r="I206" s="248"/>
      <c r="J206" s="248"/>
      <c r="K206" s="248"/>
      <c r="L206" s="249"/>
    </row>
    <row r="207" spans="2:20">
      <c r="B207" s="250"/>
      <c r="C207" s="251"/>
      <c r="D207" s="251"/>
      <c r="E207" s="251"/>
      <c r="F207" s="251"/>
      <c r="G207" s="251"/>
      <c r="H207" s="251"/>
      <c r="I207" s="251"/>
      <c r="J207" s="251"/>
      <c r="K207" s="251"/>
      <c r="L207" s="252"/>
    </row>
    <row r="208" spans="2:20">
      <c r="B208" s="250"/>
      <c r="C208" s="251"/>
      <c r="D208" s="251"/>
      <c r="E208" s="251"/>
      <c r="F208" s="251"/>
      <c r="G208" s="251"/>
      <c r="H208" s="251"/>
      <c r="I208" s="251"/>
      <c r="J208" s="251"/>
      <c r="K208" s="251"/>
      <c r="L208" s="252"/>
    </row>
    <row r="209" spans="2:12">
      <c r="B209" s="250"/>
      <c r="C209" s="251"/>
      <c r="D209" s="251"/>
      <c r="E209" s="251"/>
      <c r="F209" s="251"/>
      <c r="G209" s="251"/>
      <c r="H209" s="251"/>
      <c r="I209" s="251"/>
      <c r="J209" s="251"/>
      <c r="K209" s="251"/>
      <c r="L209" s="252"/>
    </row>
    <row r="210" spans="2:12">
      <c r="B210" s="250"/>
      <c r="C210" s="251"/>
      <c r="D210" s="251"/>
      <c r="E210" s="251"/>
      <c r="F210" s="251"/>
      <c r="G210" s="251"/>
      <c r="H210" s="251"/>
      <c r="I210" s="251"/>
      <c r="J210" s="251"/>
      <c r="K210" s="251"/>
      <c r="L210" s="252"/>
    </row>
    <row r="211" spans="2:12">
      <c r="B211" s="250"/>
      <c r="C211" s="251"/>
      <c r="D211" s="251"/>
      <c r="E211" s="251"/>
      <c r="F211" s="251"/>
      <c r="G211" s="251"/>
      <c r="H211" s="251"/>
      <c r="I211" s="251"/>
      <c r="J211" s="251"/>
      <c r="K211" s="251"/>
      <c r="L211" s="252"/>
    </row>
    <row r="212" spans="2:12">
      <c r="B212" s="250"/>
      <c r="C212" s="251"/>
      <c r="D212" s="251"/>
      <c r="E212" s="251"/>
      <c r="F212" s="251"/>
      <c r="G212" s="251"/>
      <c r="H212" s="251"/>
      <c r="I212" s="251"/>
      <c r="J212" s="251"/>
      <c r="K212" s="251"/>
      <c r="L212" s="252"/>
    </row>
    <row r="213" spans="2:12">
      <c r="B213" s="250"/>
      <c r="C213" s="251"/>
      <c r="D213" s="251"/>
      <c r="E213" s="251"/>
      <c r="F213" s="251"/>
      <c r="G213" s="251"/>
      <c r="H213" s="251"/>
      <c r="I213" s="251"/>
      <c r="J213" s="251"/>
      <c r="K213" s="251"/>
      <c r="L213" s="252"/>
    </row>
    <row r="214" spans="2:12">
      <c r="B214" s="250"/>
      <c r="C214" s="251"/>
      <c r="D214" s="251"/>
      <c r="E214" s="251"/>
      <c r="F214" s="251"/>
      <c r="G214" s="251"/>
      <c r="H214" s="251"/>
      <c r="I214" s="251"/>
      <c r="J214" s="251"/>
      <c r="K214" s="251"/>
      <c r="L214" s="252"/>
    </row>
    <row r="215" spans="2:12">
      <c r="B215" s="250"/>
      <c r="C215" s="251"/>
      <c r="D215" s="251"/>
      <c r="E215" s="251"/>
      <c r="F215" s="251"/>
      <c r="G215" s="251"/>
      <c r="H215" s="251"/>
      <c r="I215" s="251"/>
      <c r="J215" s="251"/>
      <c r="K215" s="251"/>
      <c r="L215" s="252"/>
    </row>
    <row r="216" spans="2:12">
      <c r="B216" s="250"/>
      <c r="C216" s="251"/>
      <c r="D216" s="251"/>
      <c r="E216" s="251"/>
      <c r="F216" s="251"/>
      <c r="G216" s="251"/>
      <c r="H216" s="251"/>
      <c r="I216" s="251"/>
      <c r="J216" s="251"/>
      <c r="K216" s="251"/>
      <c r="L216" s="252"/>
    </row>
    <row r="217" spans="2:12">
      <c r="B217" s="250"/>
      <c r="C217" s="251"/>
      <c r="D217" s="251"/>
      <c r="E217" s="251"/>
      <c r="F217" s="251"/>
      <c r="G217" s="251"/>
      <c r="H217" s="251"/>
      <c r="I217" s="251"/>
      <c r="J217" s="251"/>
      <c r="K217" s="251"/>
      <c r="L217" s="252"/>
    </row>
    <row r="218" spans="2:12">
      <c r="B218" s="253"/>
      <c r="C218" s="254"/>
      <c r="D218" s="254"/>
      <c r="E218" s="254"/>
      <c r="F218" s="254"/>
      <c r="G218" s="254"/>
      <c r="H218" s="254"/>
      <c r="I218" s="254"/>
      <c r="J218" s="254"/>
      <c r="K218" s="254"/>
      <c r="L218" s="255"/>
    </row>
    <row r="227" spans="16:18">
      <c r="P227" s="117" t="str">
        <f>C48</f>
        <v xml:space="preserve">Cadmium </v>
      </c>
      <c r="Q227" s="117">
        <f>D48</f>
        <v>0</v>
      </c>
      <c r="R227" s="117" t="str">
        <f>H48</f>
        <v>Class C</v>
      </c>
    </row>
    <row r="228" spans="16:18">
      <c r="P228" s="117" t="str">
        <f t="shared" ref="P228:Q228" si="6">C50</f>
        <v>Chromium Total</v>
      </c>
      <c r="Q228" s="117">
        <f t="shared" si="6"/>
        <v>0</v>
      </c>
      <c r="R228" s="117" t="str">
        <f>H50</f>
        <v>Class C</v>
      </c>
    </row>
    <row r="229" spans="16:18">
      <c r="P229" s="117" t="str">
        <f t="shared" ref="P229:Q229" si="7">C52</f>
        <v>Copper</v>
      </c>
      <c r="Q229" s="117">
        <f t="shared" si="7"/>
        <v>0</v>
      </c>
      <c r="R229" s="117" t="str">
        <f>H52</f>
        <v>Class C</v>
      </c>
    </row>
    <row r="230" spans="16:18">
      <c r="P230" s="117" t="str">
        <f t="shared" ref="P230:Q230" si="8">C56</f>
        <v>Zinc</v>
      </c>
      <c r="Q230" s="117">
        <f t="shared" si="8"/>
        <v>0</v>
      </c>
      <c r="R230" s="117" t="str">
        <f>H56</f>
        <v>Class C</v>
      </c>
    </row>
    <row r="231" spans="16:18">
      <c r="P231" s="117" t="str">
        <f t="shared" ref="P231:Q231" si="9">C58</f>
        <v>Fipronil</v>
      </c>
      <c r="Q231" s="117">
        <f t="shared" si="9"/>
        <v>0</v>
      </c>
      <c r="R231" s="117" t="str">
        <f>H58</f>
        <v>Class C</v>
      </c>
    </row>
    <row r="232" spans="16:18">
      <c r="P232" s="117" t="str">
        <f t="shared" ref="P232:Q232" si="10">C60</f>
        <v>Bifenthrin</v>
      </c>
      <c r="Q232" s="117">
        <f t="shared" si="10"/>
        <v>0</v>
      </c>
      <c r="R232" s="117" t="str">
        <f>H60</f>
        <v>Class C</v>
      </c>
    </row>
    <row r="233" spans="16:18">
      <c r="P233" s="117" t="str">
        <f t="shared" ref="P233:Q233" si="11">C62</f>
        <v>PFOS + PFHxS</v>
      </c>
      <c r="Q233" s="117">
        <f t="shared" si="11"/>
        <v>0</v>
      </c>
      <c r="R233" s="117" t="str">
        <f>H62</f>
        <v>Class C</v>
      </c>
    </row>
    <row r="234" spans="16:18">
      <c r="P234" s="117" t="str">
        <f t="shared" ref="P234:Q234" si="12">C64</f>
        <v>PFOA</v>
      </c>
      <c r="Q234" s="117">
        <f t="shared" si="12"/>
        <v>0</v>
      </c>
      <c r="R234" s="117" t="str">
        <f>H64</f>
        <v>Class C</v>
      </c>
    </row>
    <row r="235" spans="16:18">
      <c r="P235" s="117" t="str">
        <f t="shared" ref="P235:Q235" si="13">C66</f>
        <v>E. coli</v>
      </c>
      <c r="Q235" s="117">
        <f t="shared" si="13"/>
        <v>0</v>
      </c>
      <c r="R235" s="117" t="str">
        <f>H66</f>
        <v>Class C</v>
      </c>
    </row>
    <row r="236" spans="16:18">
      <c r="P236" s="117" t="str">
        <f t="shared" ref="P236:Q236" si="14">C68</f>
        <v>Enteric virus</v>
      </c>
      <c r="Q236" s="117">
        <f t="shared" si="14"/>
        <v>0</v>
      </c>
      <c r="R236" s="117" t="str">
        <f>H68</f>
        <v>Class B</v>
      </c>
    </row>
    <row r="237" spans="16:18">
      <c r="P237" s="117" t="str">
        <f t="shared" ref="P237:Q237" si="15">C70</f>
        <v>Helminth ova</v>
      </c>
      <c r="Q237" s="117">
        <f t="shared" si="15"/>
        <v>0</v>
      </c>
      <c r="R237" s="117" t="str">
        <f>H70</f>
        <v>Class B</v>
      </c>
    </row>
    <row r="238" spans="16:18">
      <c r="P238" s="117" t="str">
        <f t="shared" ref="P238:Q238" si="16">C72</f>
        <v>Burkholderia</v>
      </c>
      <c r="Q238" s="117">
        <f t="shared" si="16"/>
        <v>0</v>
      </c>
      <c r="R238" s="117" t="str">
        <f>H72</f>
        <v>Class C</v>
      </c>
    </row>
    <row r="239" spans="16:18">
      <c r="P239" s="117" t="str">
        <f t="shared" ref="P239:Q239" si="17">C74</f>
        <v>Naegleria</v>
      </c>
      <c r="Q239" s="117">
        <f t="shared" si="17"/>
        <v>0</v>
      </c>
      <c r="R239" s="117" t="str">
        <f>H74</f>
        <v>Class C</v>
      </c>
    </row>
  </sheetData>
  <sheetProtection algorithmName="SHA-512" hashValue="ajrVamxoSUxXTRQMSlt4xLCxjRMvNd16iXR47q5xdbKIbAep+Vz+U8NXmXUuBoxjq9umrib/7qwVNYAc9/ZsSA==" saltValue="fFOzCcFnyQbtgtDngKJ7pA==" spinCount="100000" sheet="1" objects="1" scenarios="1"/>
  <dataConsolidate/>
  <mergeCells count="135">
    <mergeCell ref="J22:L22"/>
    <mergeCell ref="J20:L20"/>
    <mergeCell ref="B20:C20"/>
    <mergeCell ref="D20:H20"/>
    <mergeCell ref="J24:L24"/>
    <mergeCell ref="D24:H24"/>
    <mergeCell ref="J70:L70"/>
    <mergeCell ref="D26:H26"/>
    <mergeCell ref="H120:H121"/>
    <mergeCell ref="J28:L28"/>
    <mergeCell ref="J48:L48"/>
    <mergeCell ref="J26:L26"/>
    <mergeCell ref="J88:L88"/>
    <mergeCell ref="J72:L72"/>
    <mergeCell ref="J74:L74"/>
    <mergeCell ref="B172:C172"/>
    <mergeCell ref="J172:L172"/>
    <mergeCell ref="J166:L166"/>
    <mergeCell ref="J164:L164"/>
    <mergeCell ref="J168:L168"/>
    <mergeCell ref="C4:H4"/>
    <mergeCell ref="J4:L4"/>
    <mergeCell ref="C6:H6"/>
    <mergeCell ref="J6:L6"/>
    <mergeCell ref="C8:H8"/>
    <mergeCell ref="J8:L8"/>
    <mergeCell ref="C10:H10"/>
    <mergeCell ref="J10:L10"/>
    <mergeCell ref="C14:H14"/>
    <mergeCell ref="J14:L14"/>
    <mergeCell ref="J120:J121"/>
    <mergeCell ref="J34:L34"/>
    <mergeCell ref="C36:H36"/>
    <mergeCell ref="J36:L36"/>
    <mergeCell ref="J38:L38"/>
    <mergeCell ref="C16:H16"/>
    <mergeCell ref="J16:L16"/>
    <mergeCell ref="C18:H18"/>
    <mergeCell ref="J18:L18"/>
    <mergeCell ref="B206:L218"/>
    <mergeCell ref="J81:L81"/>
    <mergeCell ref="B81:F81"/>
    <mergeCell ref="B88:F88"/>
    <mergeCell ref="B203:E203"/>
    <mergeCell ref="B204:E204"/>
    <mergeCell ref="B77:F77"/>
    <mergeCell ref="B76:F76"/>
    <mergeCell ref="B90:F90"/>
    <mergeCell ref="H183:L183"/>
    <mergeCell ref="H181:L181"/>
    <mergeCell ref="H179:L179"/>
    <mergeCell ref="H177:L177"/>
    <mergeCell ref="H193:L193"/>
    <mergeCell ref="J96:L96"/>
    <mergeCell ref="B195:D195"/>
    <mergeCell ref="H195:L195"/>
    <mergeCell ref="B197:D197"/>
    <mergeCell ref="H197:L197"/>
    <mergeCell ref="H191:L191"/>
    <mergeCell ref="H189:L189"/>
    <mergeCell ref="H187:L187"/>
    <mergeCell ref="B193:D193"/>
    <mergeCell ref="B191:D191"/>
    <mergeCell ref="J42:L42"/>
    <mergeCell ref="J44:L44"/>
    <mergeCell ref="B30:F30"/>
    <mergeCell ref="J30:L30"/>
    <mergeCell ref="B189:D189"/>
    <mergeCell ref="B187:D187"/>
    <mergeCell ref="B185:D185"/>
    <mergeCell ref="B183:D183"/>
    <mergeCell ref="B101:B102"/>
    <mergeCell ref="B113:D113"/>
    <mergeCell ref="B111:D111"/>
    <mergeCell ref="B109:D109"/>
    <mergeCell ref="B107:D107"/>
    <mergeCell ref="B105:D105"/>
    <mergeCell ref="B103:D103"/>
    <mergeCell ref="B115:D115"/>
    <mergeCell ref="B170:C170"/>
    <mergeCell ref="B122:D122"/>
    <mergeCell ref="C168:D168"/>
    <mergeCell ref="H185:L185"/>
    <mergeCell ref="B181:D181"/>
    <mergeCell ref="B179:D179"/>
    <mergeCell ref="B177:D177"/>
    <mergeCell ref="D144:F144"/>
    <mergeCell ref="D22:H22"/>
    <mergeCell ref="J49:L49"/>
    <mergeCell ref="J50:L50"/>
    <mergeCell ref="J52:L52"/>
    <mergeCell ref="J56:L56"/>
    <mergeCell ref="J58:L58"/>
    <mergeCell ref="J94:L94"/>
    <mergeCell ref="D42:H42"/>
    <mergeCell ref="D44:H44"/>
    <mergeCell ref="D40:H40"/>
    <mergeCell ref="D38:H38"/>
    <mergeCell ref="J60:L60"/>
    <mergeCell ref="J62:L62"/>
    <mergeCell ref="J64:L64"/>
    <mergeCell ref="J66:L66"/>
    <mergeCell ref="J68:L68"/>
    <mergeCell ref="J76:L76"/>
    <mergeCell ref="J77:L77"/>
    <mergeCell ref="J90:L90"/>
    <mergeCell ref="J92:L92"/>
    <mergeCell ref="B28:F28"/>
    <mergeCell ref="C34:H34"/>
    <mergeCell ref="B48:B64"/>
    <mergeCell ref="J40:L40"/>
    <mergeCell ref="J134:L134"/>
    <mergeCell ref="J132:L132"/>
    <mergeCell ref="J130:L130"/>
    <mergeCell ref="J128:L128"/>
    <mergeCell ref="J54:L54"/>
    <mergeCell ref="J126:L126"/>
    <mergeCell ref="J170:L170"/>
    <mergeCell ref="B66:B74"/>
    <mergeCell ref="B126:B144"/>
    <mergeCell ref="J136:L136"/>
    <mergeCell ref="J138:L138"/>
    <mergeCell ref="J140:L140"/>
    <mergeCell ref="J142:L142"/>
    <mergeCell ref="H101:H102"/>
    <mergeCell ref="J101:J102"/>
    <mergeCell ref="B146:B152"/>
    <mergeCell ref="H144:J144"/>
    <mergeCell ref="B154:B158"/>
    <mergeCell ref="B160:B168"/>
    <mergeCell ref="J146:L146"/>
    <mergeCell ref="J148:L148"/>
    <mergeCell ref="J150:L150"/>
    <mergeCell ref="J152:L152"/>
    <mergeCell ref="J160:L160"/>
  </mergeCells>
  <conditionalFormatting sqref="C4:H4 C6:H6 C8:H8">
    <cfRule type="notContainsBlanks" dxfId="474" priority="406">
      <formula>LEN(TRIM(C4))&gt;0</formula>
    </cfRule>
    <cfRule type="containsBlanks" dxfId="473" priority="407">
      <formula>LEN(TRIM(C4))=0</formula>
    </cfRule>
  </conditionalFormatting>
  <conditionalFormatting sqref="C10:H10">
    <cfRule type="notContainsBlanks" dxfId="472" priority="396">
      <formula>LEN(TRIM(C10))&gt;0</formula>
    </cfRule>
    <cfRule type="containsBlanks" dxfId="471" priority="397">
      <formula>LEN(TRIM(C10))=0</formula>
    </cfRule>
  </conditionalFormatting>
  <conditionalFormatting sqref="C14:H14 C16:H16 C18:H18">
    <cfRule type="notContainsBlanks" dxfId="470" priority="378">
      <formula>LEN(TRIM(C14))&gt;0</formula>
    </cfRule>
    <cfRule type="containsBlanks" dxfId="469" priority="379">
      <formula>LEN(TRIM(C14))=0</formula>
    </cfRule>
  </conditionalFormatting>
  <conditionalFormatting sqref="C34:H34 C36:H36 D38:H38 D40:H40 D42:H42 D44:H44">
    <cfRule type="notContainsBlanks" dxfId="468" priority="280">
      <formula>LEN(TRIM(C34))&gt;0</formula>
    </cfRule>
    <cfRule type="containsBlanks" dxfId="467" priority="944">
      <formula>LEN(TRIM(C34))=0</formula>
    </cfRule>
  </conditionalFormatting>
  <conditionalFormatting sqref="D48">
    <cfRule type="containsBlanks" dxfId="466" priority="926">
      <formula>LEN(TRIM(D48))=0</formula>
    </cfRule>
    <cfRule type="notContainsBlanks" dxfId="465" priority="931">
      <formula>LEN(TRIM(D48))&gt;0</formula>
    </cfRule>
  </conditionalFormatting>
  <conditionalFormatting sqref="D50">
    <cfRule type="containsBlanks" dxfId="464" priority="112">
      <formula>LEN(TRIM(D50))=0</formula>
    </cfRule>
    <cfRule type="notContainsBlanks" dxfId="463" priority="113">
      <formula>LEN(TRIM(D50))&gt;0</formula>
    </cfRule>
  </conditionalFormatting>
  <conditionalFormatting sqref="D52">
    <cfRule type="containsBlanks" dxfId="462" priority="110">
      <formula>LEN(TRIM(D52))=0</formula>
    </cfRule>
    <cfRule type="notContainsBlanks" dxfId="461" priority="111">
      <formula>LEN(TRIM(D52))&gt;0</formula>
    </cfRule>
  </conditionalFormatting>
  <conditionalFormatting sqref="D56">
    <cfRule type="containsBlanks" dxfId="460" priority="108">
      <formula>LEN(TRIM(D56))=0</formula>
    </cfRule>
    <cfRule type="notContainsBlanks" dxfId="459" priority="109">
      <formula>LEN(TRIM(D56))&gt;0</formula>
    </cfRule>
  </conditionalFormatting>
  <conditionalFormatting sqref="D58">
    <cfRule type="containsBlanks" dxfId="458" priority="106">
      <formula>LEN(TRIM(D58))=0</formula>
    </cfRule>
    <cfRule type="notContainsBlanks" dxfId="457" priority="107">
      <formula>LEN(TRIM(D58))&gt;0</formula>
    </cfRule>
  </conditionalFormatting>
  <conditionalFormatting sqref="D60">
    <cfRule type="containsBlanks" dxfId="456" priority="104">
      <formula>LEN(TRIM(D60))=0</formula>
    </cfRule>
    <cfRule type="notContainsBlanks" dxfId="455" priority="105">
      <formula>LEN(TRIM(D60))&gt;0</formula>
    </cfRule>
  </conditionalFormatting>
  <conditionalFormatting sqref="D62">
    <cfRule type="containsBlanks" dxfId="454" priority="102">
      <formula>LEN(TRIM(D62))=0</formula>
    </cfRule>
    <cfRule type="notContainsBlanks" dxfId="453" priority="103">
      <formula>LEN(TRIM(D62))&gt;0</formula>
    </cfRule>
  </conditionalFormatting>
  <conditionalFormatting sqref="D64">
    <cfRule type="containsBlanks" dxfId="452" priority="100">
      <formula>LEN(TRIM(D64))=0</formula>
    </cfRule>
    <cfRule type="notContainsBlanks" dxfId="451" priority="101">
      <formula>LEN(TRIM(D64))&gt;0</formula>
    </cfRule>
  </conditionalFormatting>
  <conditionalFormatting sqref="D66">
    <cfRule type="containsBlanks" dxfId="450" priority="98">
      <formula>LEN(TRIM(D66))=0</formula>
    </cfRule>
    <cfRule type="notContainsBlanks" dxfId="449" priority="99">
      <formula>LEN(TRIM(D66))&gt;0</formula>
    </cfRule>
  </conditionalFormatting>
  <conditionalFormatting sqref="D68">
    <cfRule type="containsBlanks" dxfId="448" priority="96">
      <formula>LEN(TRIM(D68))=0</formula>
    </cfRule>
    <cfRule type="notContainsBlanks" dxfId="447" priority="97">
      <formula>LEN(TRIM(D68))&gt;0</formula>
    </cfRule>
  </conditionalFormatting>
  <conditionalFormatting sqref="D70">
    <cfRule type="containsBlanks" dxfId="446" priority="94">
      <formula>LEN(TRIM(D70))=0</formula>
    </cfRule>
    <cfRule type="notContainsBlanks" dxfId="445" priority="95">
      <formula>LEN(TRIM(D70))&gt;0</formula>
    </cfRule>
  </conditionalFormatting>
  <conditionalFormatting sqref="D72">
    <cfRule type="containsBlanks" dxfId="444" priority="92">
      <formula>LEN(TRIM(D72))=0</formula>
    </cfRule>
    <cfRule type="notContainsBlanks" dxfId="443" priority="93">
      <formula>LEN(TRIM(D72))&gt;0</formula>
    </cfRule>
  </conditionalFormatting>
  <conditionalFormatting sqref="D74">
    <cfRule type="containsBlanks" dxfId="442" priority="90">
      <formula>LEN(TRIM(D74))=0</formula>
    </cfRule>
    <cfRule type="notContainsBlanks" dxfId="441" priority="91">
      <formula>LEN(TRIM(D74))&gt;0</formula>
    </cfRule>
  </conditionalFormatting>
  <conditionalFormatting sqref="D126">
    <cfRule type="containsBlanks" dxfId="440" priority="494">
      <formula>LEN(TRIM(D126))=0</formula>
    </cfRule>
    <cfRule type="notContainsBlanks" dxfId="439" priority="496">
      <formula>LEN(TRIM(D126))&gt;0</formula>
    </cfRule>
  </conditionalFormatting>
  <conditionalFormatting sqref="D128 D130 D132 D134 D136 D138 D140 D142 D144">
    <cfRule type="containsBlanks" dxfId="438" priority="495">
      <formula>LEN(TRIM(D128))=0</formula>
    </cfRule>
    <cfRule type="notContainsBlanks" dxfId="437" priority="497">
      <formula>LEN(TRIM(D128))&gt;0</formula>
    </cfRule>
  </conditionalFormatting>
  <conditionalFormatting sqref="D146 D148 D150 D152">
    <cfRule type="containsBlanks" dxfId="436" priority="409">
      <formula>LEN(TRIM(D146))=0</formula>
    </cfRule>
    <cfRule type="notContainsBlanks" dxfId="435" priority="410">
      <formula>LEN(TRIM(D146))&gt;0</formula>
    </cfRule>
  </conditionalFormatting>
  <conditionalFormatting sqref="D154 D156 D158">
    <cfRule type="containsBlanks" dxfId="434" priority="226">
      <formula>LEN(TRIM(D154))=0</formula>
    </cfRule>
    <cfRule type="notContainsBlanks" dxfId="433" priority="227">
      <formula>LEN(TRIM(D154))&gt;0</formula>
    </cfRule>
  </conditionalFormatting>
  <conditionalFormatting sqref="D160">
    <cfRule type="notContainsBlanks" dxfId="432" priority="201">
      <formula>LEN(TRIM(D160))&gt;0</formula>
    </cfRule>
  </conditionalFormatting>
  <conditionalFormatting sqref="D162">
    <cfRule type="containsBlanks" dxfId="431" priority="190">
      <formula>LEN(TRIM(D162))=0</formula>
    </cfRule>
    <cfRule type="notContainsBlanks" dxfId="430" priority="191">
      <formula>LEN(TRIM(D162))&gt;0</formula>
    </cfRule>
  </conditionalFormatting>
  <conditionalFormatting sqref="D164">
    <cfRule type="notContainsBlanks" dxfId="429" priority="159">
      <formula>LEN(TRIM(D164))&gt;0</formula>
    </cfRule>
  </conditionalFormatting>
  <conditionalFormatting sqref="D166">
    <cfRule type="notContainsBlanks" dxfId="428" priority="15">
      <formula>LEN(TRIM(D166))&gt;0</formula>
    </cfRule>
  </conditionalFormatting>
  <conditionalFormatting sqref="D170">
    <cfRule type="containsBlanks" dxfId="427" priority="172">
      <formula>LEN(TRIM(D170))=0</formula>
    </cfRule>
    <cfRule type="notContainsBlanks" dxfId="426" priority="173">
      <formula>LEN(TRIM(D170))&gt;0</formula>
    </cfRule>
  </conditionalFormatting>
  <conditionalFormatting sqref="D172">
    <cfRule type="containsBlanks" dxfId="425" priority="186">
      <formula>LEN(TRIM(D172))=0</formula>
    </cfRule>
    <cfRule type="notContainsBlanks" dxfId="424" priority="187">
      <formula>LEN(TRIM(D172))&gt;0</formula>
    </cfRule>
  </conditionalFormatting>
  <conditionalFormatting sqref="D20:H20 D22:H22 D24:H24 D26:H26">
    <cfRule type="notContainsBlanks" dxfId="423" priority="938">
      <formula>LEN(TRIM(D20))&gt;0</formula>
    </cfRule>
    <cfRule type="containsBlanks" dxfId="422" priority="942">
      <formula>LEN(TRIM(D20))=0</formula>
    </cfRule>
  </conditionalFormatting>
  <conditionalFormatting sqref="F103">
    <cfRule type="containsText" dxfId="421" priority="796" stopIfTrue="1" operator="containsText" text="Enter slope above">
      <formula>NOT(ISERROR(SEARCH("Enter slope above",F103)))</formula>
    </cfRule>
    <cfRule type="notContainsBlanks" dxfId="420" priority="933">
      <formula>LEN(TRIM(F103))&gt;0</formula>
    </cfRule>
  </conditionalFormatting>
  <conditionalFormatting sqref="F105">
    <cfRule type="containsText" dxfId="419" priority="743" stopIfTrue="1" operator="containsText" text="Enter slope above">
      <formula>NOT(ISERROR(SEARCH("Enter slope above",F105)))</formula>
    </cfRule>
    <cfRule type="notContainsBlanks" dxfId="418" priority="744">
      <formula>LEN(TRIM(F105))&gt;0</formula>
    </cfRule>
  </conditionalFormatting>
  <conditionalFormatting sqref="F107">
    <cfRule type="containsText" dxfId="417" priority="741" stopIfTrue="1" operator="containsText" text="Enter slope above">
      <formula>NOT(ISERROR(SEARCH("Enter slope above",F107)))</formula>
    </cfRule>
    <cfRule type="notContainsBlanks" dxfId="416" priority="742">
      <formula>LEN(TRIM(F107))&gt;0</formula>
    </cfRule>
  </conditionalFormatting>
  <conditionalFormatting sqref="F109">
    <cfRule type="containsText" dxfId="415" priority="739" stopIfTrue="1" operator="containsText" text="Enter slope above">
      <formula>NOT(ISERROR(SEARCH("Enter slope above",F109)))</formula>
    </cfRule>
    <cfRule type="notContainsBlanks" dxfId="414" priority="740">
      <formula>LEN(TRIM(F109))&gt;0</formula>
    </cfRule>
  </conditionalFormatting>
  <conditionalFormatting sqref="F111">
    <cfRule type="containsText" dxfId="413" priority="737" stopIfTrue="1" operator="containsText" text="Enter slope above">
      <formula>NOT(ISERROR(SEARCH("Enter slope above",F111)))</formula>
    </cfRule>
    <cfRule type="notContainsBlanks" dxfId="412" priority="738">
      <formula>LEN(TRIM(F111))&gt;0</formula>
    </cfRule>
  </conditionalFormatting>
  <conditionalFormatting sqref="F113">
    <cfRule type="containsText" dxfId="411" priority="735" stopIfTrue="1" operator="containsText" text="Enter slope above">
      <formula>NOT(ISERROR(SEARCH("Enter slope above",F113)))</formula>
    </cfRule>
    <cfRule type="notContainsBlanks" dxfId="410" priority="736">
      <formula>LEN(TRIM(F113))&gt;0</formula>
    </cfRule>
  </conditionalFormatting>
  <conditionalFormatting sqref="F115">
    <cfRule type="containsText" dxfId="409" priority="733" stopIfTrue="1" operator="containsText" text="Enter slope above">
      <formula>NOT(ISERROR(SEARCH("Enter slope above",F115)))</formula>
    </cfRule>
    <cfRule type="notContainsBlanks" dxfId="408" priority="734">
      <formula>LEN(TRIM(F115))&gt;0</formula>
    </cfRule>
  </conditionalFormatting>
  <conditionalFormatting sqref="F122">
    <cfRule type="containsText" dxfId="407" priority="731" stopIfTrue="1" operator="containsText" text="Enter clay content">
      <formula>NOT(ISERROR(SEARCH("Enter clay content",F122)))</formula>
    </cfRule>
    <cfRule type="notContainsBlanks" dxfId="406" priority="732">
      <formula>LEN(TRIM(F122))&gt;0</formula>
    </cfRule>
  </conditionalFormatting>
  <conditionalFormatting sqref="F168">
    <cfRule type="containsText" dxfId="405" priority="8" stopIfTrue="1" operator="containsText" text="Calculate">
      <formula>NOT(ISERROR(SEARCH("Calculate",F168)))</formula>
    </cfRule>
    <cfRule type="notContainsBlanks" dxfId="404" priority="9">
      <formula>LEN(TRIM(F168))&gt;0</formula>
    </cfRule>
  </conditionalFormatting>
  <conditionalFormatting sqref="F177">
    <cfRule type="containsText" dxfId="403" priority="725" stopIfTrue="1" operator="containsText" text="No">
      <formula>NOT(ISERROR(SEARCH("No",F177)))</formula>
    </cfRule>
    <cfRule type="containsText" dxfId="402" priority="726" operator="containsText" text="Yes">
      <formula>NOT(ISERROR(SEARCH("Yes",F177)))</formula>
    </cfRule>
    <cfRule type="containsBlanks" dxfId="401" priority="727">
      <formula>LEN(TRIM(F177))=0</formula>
    </cfRule>
  </conditionalFormatting>
  <conditionalFormatting sqref="F179">
    <cfRule type="containsText" dxfId="400" priority="722" stopIfTrue="1" operator="containsText" text="No">
      <formula>NOT(ISERROR(SEARCH("No",F179)))</formula>
    </cfRule>
    <cfRule type="containsText" dxfId="399" priority="723" operator="containsText" text="Yes">
      <formula>NOT(ISERROR(SEARCH("Yes",F179)))</formula>
    </cfRule>
    <cfRule type="containsBlanks" dxfId="398" priority="724">
      <formula>LEN(TRIM(F179))=0</formula>
    </cfRule>
  </conditionalFormatting>
  <conditionalFormatting sqref="F181">
    <cfRule type="containsText" dxfId="397" priority="719" stopIfTrue="1" operator="containsText" text="No">
      <formula>NOT(ISERROR(SEARCH("No",F181)))</formula>
    </cfRule>
    <cfRule type="containsText" dxfId="396" priority="720" operator="containsText" text="Yes">
      <formula>NOT(ISERROR(SEARCH("Yes",F181)))</formula>
    </cfRule>
    <cfRule type="containsBlanks" dxfId="395" priority="721">
      <formula>LEN(TRIM(F181))=0</formula>
    </cfRule>
  </conditionalFormatting>
  <conditionalFormatting sqref="F183">
    <cfRule type="containsText" dxfId="394" priority="716" stopIfTrue="1" operator="containsText" text="No">
      <formula>NOT(ISERROR(SEARCH("No",F183)))</formula>
    </cfRule>
    <cfRule type="containsText" dxfId="393" priority="717" operator="containsText" text="Yes">
      <formula>NOT(ISERROR(SEARCH("Yes",F183)))</formula>
    </cfRule>
    <cfRule type="containsBlanks" dxfId="392" priority="718">
      <formula>LEN(TRIM(F183))=0</formula>
    </cfRule>
  </conditionalFormatting>
  <conditionalFormatting sqref="F185">
    <cfRule type="containsText" dxfId="391" priority="713" stopIfTrue="1" operator="containsText" text="No">
      <formula>NOT(ISERROR(SEARCH("No",F185)))</formula>
    </cfRule>
    <cfRule type="containsText" dxfId="390" priority="714" operator="containsText" text="Yes">
      <formula>NOT(ISERROR(SEARCH("Yes",F185)))</formula>
    </cfRule>
    <cfRule type="containsBlanks" dxfId="389" priority="715">
      <formula>LEN(TRIM(F185))=0</formula>
    </cfRule>
  </conditionalFormatting>
  <conditionalFormatting sqref="F187">
    <cfRule type="containsText" dxfId="388" priority="710" stopIfTrue="1" operator="containsText" text="No">
      <formula>NOT(ISERROR(SEARCH("No",F187)))</formula>
    </cfRule>
    <cfRule type="containsText" dxfId="387" priority="711" operator="containsText" text="Yes">
      <formula>NOT(ISERROR(SEARCH("Yes",F187)))</formula>
    </cfRule>
    <cfRule type="containsBlanks" dxfId="386" priority="712">
      <formula>LEN(TRIM(F187))=0</formula>
    </cfRule>
  </conditionalFormatting>
  <conditionalFormatting sqref="F189">
    <cfRule type="containsText" dxfId="385" priority="707" stopIfTrue="1" operator="containsText" text="No">
      <formula>NOT(ISERROR(SEARCH("No",F189)))</formula>
    </cfRule>
    <cfRule type="containsText" dxfId="384" priority="708" operator="containsText" text="Yes">
      <formula>NOT(ISERROR(SEARCH("Yes",F189)))</formula>
    </cfRule>
    <cfRule type="containsBlanks" dxfId="383" priority="709">
      <formula>LEN(TRIM(F189))=0</formula>
    </cfRule>
  </conditionalFormatting>
  <conditionalFormatting sqref="F191">
    <cfRule type="containsText" dxfId="382" priority="704" stopIfTrue="1" operator="containsText" text="No">
      <formula>NOT(ISERROR(SEARCH("No",F191)))</formula>
    </cfRule>
    <cfRule type="containsText" dxfId="381" priority="705" operator="containsText" text="Yes">
      <formula>NOT(ISERROR(SEARCH("Yes",F191)))</formula>
    </cfRule>
    <cfRule type="containsBlanks" dxfId="380" priority="706">
      <formula>LEN(TRIM(F191))=0</formula>
    </cfRule>
  </conditionalFormatting>
  <conditionalFormatting sqref="F193">
    <cfRule type="containsText" dxfId="379" priority="701" stopIfTrue="1" operator="containsText" text="No">
      <formula>NOT(ISERROR(SEARCH("No",F193)))</formula>
    </cfRule>
    <cfRule type="containsText" dxfId="378" priority="702" operator="containsText" text="Yes">
      <formula>NOT(ISERROR(SEARCH("Yes",F193)))</formula>
    </cfRule>
    <cfRule type="containsBlanks" dxfId="377" priority="703">
      <formula>LEN(TRIM(F193))=0</formula>
    </cfRule>
  </conditionalFormatting>
  <conditionalFormatting sqref="F195">
    <cfRule type="notContainsBlanks" dxfId="376" priority="514">
      <formula>LEN(TRIM(F195))&gt;0</formula>
    </cfRule>
  </conditionalFormatting>
  <conditionalFormatting sqref="F197 F195">
    <cfRule type="containsBlanks" dxfId="375" priority="513">
      <formula>LEN(TRIM(F195))=0</formula>
    </cfRule>
  </conditionalFormatting>
  <conditionalFormatting sqref="F197">
    <cfRule type="notContainsBlanks" dxfId="374" priority="504">
      <formula>LEN(TRIM(F197))&gt;0</formula>
    </cfRule>
  </conditionalFormatting>
  <conditionalFormatting sqref="G105 G107 G109 G111 G113 G115">
    <cfRule type="containsText" dxfId="373" priority="800" stopIfTrue="1" operator="containsText" text="Enter slope above">
      <formula>NOT(ISERROR(SEARCH("Enter slope above",G105)))</formula>
    </cfRule>
    <cfRule type="notContainsBlanks" dxfId="372" priority="801">
      <formula>LEN(TRIM(G105))&gt;0</formula>
    </cfRule>
  </conditionalFormatting>
  <conditionalFormatting sqref="H28">
    <cfRule type="containsBlanks" dxfId="371" priority="697">
      <formula>LEN(TRIM(H28))=0</formula>
    </cfRule>
    <cfRule type="notContainsBlanks" dxfId="370" priority="698">
      <formula>LEN(TRIM(H28))&gt;0</formula>
    </cfRule>
  </conditionalFormatting>
  <conditionalFormatting sqref="H30">
    <cfRule type="notContainsBlanks" dxfId="369" priority="264">
      <formula>LEN(TRIM(H30))&gt;0</formula>
    </cfRule>
    <cfRule type="containsBlanks" dxfId="368" priority="265">
      <formula>LEN(TRIM(H30))=0</formula>
    </cfRule>
  </conditionalFormatting>
  <conditionalFormatting sqref="H48">
    <cfRule type="containsText" dxfId="367" priority="369" operator="containsText" text="Class C">
      <formula>NOT(ISERROR(SEARCH("Class C",H48)))</formula>
    </cfRule>
  </conditionalFormatting>
  <conditionalFormatting sqref="H50">
    <cfRule type="containsText" dxfId="366" priority="366" operator="containsText" text="Class C">
      <formula>NOT(ISERROR(SEARCH("Class C",H50)))</formula>
    </cfRule>
  </conditionalFormatting>
  <conditionalFormatting sqref="H52">
    <cfRule type="containsText" dxfId="365" priority="363" operator="containsText" text="Class C">
      <formula>NOT(ISERROR(SEARCH("Class C",H52)))</formula>
    </cfRule>
  </conditionalFormatting>
  <conditionalFormatting sqref="H56">
    <cfRule type="containsText" dxfId="364" priority="360" operator="containsText" text="Class C">
      <formula>NOT(ISERROR(SEARCH("Class C",H56)))</formula>
    </cfRule>
  </conditionalFormatting>
  <conditionalFormatting sqref="H58">
    <cfRule type="containsText" dxfId="363" priority="354" operator="containsText" text="Class C">
      <formula>NOT(ISERROR(SEARCH("Class C",H58)))</formula>
    </cfRule>
  </conditionalFormatting>
  <conditionalFormatting sqref="H60">
    <cfRule type="containsText" dxfId="362" priority="351" operator="containsText" text="Class C">
      <formula>NOT(ISERROR(SEARCH("Class C",H60)))</formula>
    </cfRule>
  </conditionalFormatting>
  <conditionalFormatting sqref="H62">
    <cfRule type="containsText" dxfId="361" priority="348" operator="containsText" text="Class C">
      <formula>NOT(ISERROR(SEARCH("Class C",H62)))</formula>
    </cfRule>
  </conditionalFormatting>
  <conditionalFormatting sqref="H64">
    <cfRule type="containsText" dxfId="360" priority="345" operator="containsText" text="Class C">
      <formula>NOT(ISERROR(SEARCH("Class C",H64)))</formula>
    </cfRule>
  </conditionalFormatting>
  <conditionalFormatting sqref="H66">
    <cfRule type="containsText" dxfId="359" priority="344" operator="containsText" text="Class C">
      <formula>NOT(ISERROR(SEARCH("Class C",H66)))</formula>
    </cfRule>
  </conditionalFormatting>
  <conditionalFormatting sqref="H68">
    <cfRule type="containsText" dxfId="358" priority="333" operator="containsText" text="Class C">
      <formula>NOT(ISERROR(SEARCH("Class C",H68)))</formula>
    </cfRule>
    <cfRule type="containsText" dxfId="357" priority="334" operator="containsText" text="Not Suitable">
      <formula>NOT(ISERROR(SEARCH("Not Suitable",H68)))</formula>
    </cfRule>
    <cfRule type="containsText" dxfId="356" priority="335" operator="containsText" text="Class B">
      <formula>NOT(ISERROR(SEARCH("Class B",H68)))</formula>
    </cfRule>
    <cfRule type="containsText" dxfId="355" priority="336" operator="containsText" text="Class A">
      <formula>NOT(ISERROR(SEARCH("Class A",H68)))</formula>
    </cfRule>
    <cfRule type="containsText" dxfId="354" priority="337" operator="containsText" text="Not Applicable">
      <formula>NOT(ISERROR(SEARCH("Not Applicable",H68)))</formula>
    </cfRule>
    <cfRule type="containsText" dxfId="353" priority="338" operator="containsText" text="Not Suitable">
      <formula>NOT(ISERROR(SEARCH("Not Suitable",H68)))</formula>
    </cfRule>
    <cfRule type="containsText" dxfId="352" priority="339" operator="containsText" text="Class B">
      <formula>NOT(ISERROR(SEARCH("Class B",H68)))</formula>
    </cfRule>
    <cfRule type="containsText" dxfId="351" priority="340" operator="containsText" text="Class A">
      <formula>NOT(ISERROR(SEARCH("Class A",H68)))</formula>
    </cfRule>
    <cfRule type="containsText" dxfId="350" priority="341" operator="containsText" text="Not Suitable">
      <formula>NOT(ISERROR(SEARCH("Not Suitable",H68)))</formula>
    </cfRule>
    <cfRule type="containsText" dxfId="349" priority="342" operator="containsText" text="Class B">
      <formula>NOT(ISERROR(SEARCH("Class B",H68)))</formula>
    </cfRule>
    <cfRule type="containsText" dxfId="348" priority="343" operator="containsText" text="Class A">
      <formula>NOT(ISERROR(SEARCH("Class A",H68)))</formula>
    </cfRule>
  </conditionalFormatting>
  <conditionalFormatting sqref="H70">
    <cfRule type="containsText" dxfId="347" priority="114" operator="containsText" text="Class C">
      <formula>NOT(ISERROR(SEARCH("Class C",H70)))</formula>
    </cfRule>
    <cfRule type="containsText" dxfId="346" priority="115" operator="containsText" text="Not Suitable">
      <formula>NOT(ISERROR(SEARCH("Not Suitable",H70)))</formula>
    </cfRule>
    <cfRule type="containsText" dxfId="345" priority="116" operator="containsText" text="Class B">
      <formula>NOT(ISERROR(SEARCH("Class B",H70)))</formula>
    </cfRule>
    <cfRule type="containsText" dxfId="344" priority="117" operator="containsText" text="Class A">
      <formula>NOT(ISERROR(SEARCH("Class A",H70)))</formula>
    </cfRule>
    <cfRule type="containsText" dxfId="343" priority="118" operator="containsText" text="Not Applicable">
      <formula>NOT(ISERROR(SEARCH("Not Applicable",H70)))</formula>
    </cfRule>
    <cfRule type="containsText" dxfId="342" priority="119" operator="containsText" text="Not Suitable">
      <formula>NOT(ISERROR(SEARCH("Not Suitable",H70)))</formula>
    </cfRule>
    <cfRule type="containsText" dxfId="341" priority="120" operator="containsText" text="Class B">
      <formula>NOT(ISERROR(SEARCH("Class B",H70)))</formula>
    </cfRule>
    <cfRule type="containsText" dxfId="340" priority="121" operator="containsText" text="Class A">
      <formula>NOT(ISERROR(SEARCH("Class A",H70)))</formula>
    </cfRule>
    <cfRule type="containsText" dxfId="339" priority="122" operator="containsText" text="Not Suitable">
      <formula>NOT(ISERROR(SEARCH("Not Suitable",H70)))</formula>
    </cfRule>
    <cfRule type="containsText" dxfId="338" priority="123" operator="containsText" text="Class B">
      <formula>NOT(ISERROR(SEARCH("Class B",H70)))</formula>
    </cfRule>
    <cfRule type="containsText" dxfId="337" priority="124" operator="containsText" text="Class A">
      <formula>NOT(ISERROR(SEARCH("Class A",H70)))</formula>
    </cfRule>
    <cfRule type="containsText" dxfId="336" priority="125" operator="containsText" text="Not Suitable">
      <formula>NOT(ISERROR(SEARCH("Not Suitable",H70)))</formula>
    </cfRule>
    <cfRule type="containsText" dxfId="335" priority="126" operator="containsText" text="Class B">
      <formula>NOT(ISERROR(SEARCH("Class B",H70)))</formula>
    </cfRule>
    <cfRule type="containsText" dxfId="334" priority="127" operator="containsText" text="Class A">
      <formula>NOT(ISERROR(SEARCH("Class A",H70)))</formula>
    </cfRule>
    <cfRule type="containsText" dxfId="333" priority="128" operator="containsText" text="Not Applicable">
      <formula>NOT(ISERROR(SEARCH("Not Applicable",H70)))</formula>
    </cfRule>
    <cfRule type="containsText" dxfId="332" priority="129" operator="containsText" text="Not Suitable">
      <formula>NOT(ISERROR(SEARCH("Not Suitable",H70)))</formula>
    </cfRule>
    <cfRule type="containsText" dxfId="331" priority="130" operator="containsText" text="Class B">
      <formula>NOT(ISERROR(SEARCH("Class B",H70)))</formula>
    </cfRule>
    <cfRule type="containsText" dxfId="330" priority="131" operator="containsText" text="Class A">
      <formula>NOT(ISERROR(SEARCH("Class A",H70)))</formula>
    </cfRule>
    <cfRule type="containsText" dxfId="329" priority="132" operator="containsText" text="Not Suitable">
      <formula>NOT(ISERROR(SEARCH("Not Suitable",H70)))</formula>
    </cfRule>
    <cfRule type="containsText" dxfId="328" priority="133" operator="containsText" text="Class B">
      <formula>NOT(ISERROR(SEARCH("Class B",H70)))</formula>
    </cfRule>
    <cfRule type="containsText" dxfId="327" priority="134" operator="containsText" text="Class A">
      <formula>NOT(ISERROR(SEARCH("Class A",H70)))</formula>
    </cfRule>
    <cfRule type="containsText" dxfId="326" priority="135" operator="containsText" text="Class C">
      <formula>NOT(ISERROR(SEARCH("Class C",H70)))</formula>
    </cfRule>
    <cfRule type="containsText" dxfId="325" priority="136" operator="containsText" text="Not Suitable">
      <formula>NOT(ISERROR(SEARCH("Not Suitable",H70)))</formula>
    </cfRule>
    <cfRule type="containsText" dxfId="324" priority="137" operator="containsText" text="Class B">
      <formula>NOT(ISERROR(SEARCH("Class B",H70)))</formula>
    </cfRule>
    <cfRule type="containsText" dxfId="323" priority="138" operator="containsText" text="Class A">
      <formula>NOT(ISERROR(SEARCH("Class A",H70)))</formula>
    </cfRule>
    <cfRule type="containsText" dxfId="322" priority="139" operator="containsText" text="Not Applicable">
      <formula>NOT(ISERROR(SEARCH("Not Applicable",H70)))</formula>
    </cfRule>
    <cfRule type="containsText" dxfId="321" priority="140" operator="containsText" text="Not Suitable">
      <formula>NOT(ISERROR(SEARCH("Not Suitable",H70)))</formula>
    </cfRule>
    <cfRule type="containsText" dxfId="320" priority="141" operator="containsText" text="Class B">
      <formula>NOT(ISERROR(SEARCH("Class B",H70)))</formula>
    </cfRule>
    <cfRule type="containsText" dxfId="319" priority="142" operator="containsText" text="Class A">
      <formula>NOT(ISERROR(SEARCH("Class A",H70)))</formula>
    </cfRule>
    <cfRule type="containsText" dxfId="318" priority="143" operator="containsText" text="Not Suitable">
      <formula>NOT(ISERROR(SEARCH("Not Suitable",H70)))</formula>
    </cfRule>
    <cfRule type="containsText" dxfId="317" priority="144" operator="containsText" text="Class B">
      <formula>NOT(ISERROR(SEARCH("Class B",H70)))</formula>
    </cfRule>
    <cfRule type="containsText" dxfId="316" priority="145" operator="containsText" text="Class A">
      <formula>NOT(ISERROR(SEARCH("Class A",H70)))</formula>
    </cfRule>
    <cfRule type="containsText" dxfId="315" priority="146" operator="containsText" text="Not Suitable">
      <formula>NOT(ISERROR(SEARCH("Not Suitable",H70)))</formula>
    </cfRule>
    <cfRule type="containsText" dxfId="314" priority="147" operator="containsText" text="Class B">
      <formula>NOT(ISERROR(SEARCH("Class B",H70)))</formula>
    </cfRule>
    <cfRule type="containsText" dxfId="313" priority="148" operator="containsText" text="Class A">
      <formula>NOT(ISERROR(SEARCH("Class A",H70)))</formula>
    </cfRule>
    <cfRule type="containsText" dxfId="312" priority="149" operator="containsText" text="Not Applicable">
      <formula>NOT(ISERROR(SEARCH("Not Applicable",H70)))</formula>
    </cfRule>
    <cfRule type="containsText" dxfId="311" priority="150" operator="containsText" text="Not Suitable">
      <formula>NOT(ISERROR(SEARCH("Not Suitable",H70)))</formula>
    </cfRule>
    <cfRule type="containsText" dxfId="310" priority="151" operator="containsText" text="Class B">
      <formula>NOT(ISERROR(SEARCH("Class B",H70)))</formula>
    </cfRule>
    <cfRule type="containsText" dxfId="309" priority="152" operator="containsText" text="Class A">
      <formula>NOT(ISERROR(SEARCH("Class A",H70)))</formula>
    </cfRule>
    <cfRule type="containsText" dxfId="308" priority="153" operator="containsText" text="Not Suitable">
      <formula>NOT(ISERROR(SEARCH("Not Suitable",H70)))</formula>
    </cfRule>
    <cfRule type="containsText" dxfId="307" priority="154" operator="containsText" text="Class B">
      <formula>NOT(ISERROR(SEARCH("Class B",H70)))</formula>
    </cfRule>
    <cfRule type="containsText" dxfId="306" priority="155" operator="containsText" text="Class A">
      <formula>NOT(ISERROR(SEARCH("Class A",H70)))</formula>
    </cfRule>
    <cfRule type="containsText" dxfId="305" priority="322" operator="containsText" text="Class C">
      <formula>NOT(ISERROR(SEARCH("Class C",H70)))</formula>
    </cfRule>
    <cfRule type="containsText" dxfId="304" priority="323" operator="containsText" text="Not Suitable">
      <formula>NOT(ISERROR(SEARCH("Not Suitable",H70)))</formula>
    </cfRule>
    <cfRule type="containsText" dxfId="303" priority="324" operator="containsText" text="Class B">
      <formula>NOT(ISERROR(SEARCH("Class B",H70)))</formula>
    </cfRule>
    <cfRule type="containsText" dxfId="302" priority="325" operator="containsText" text="Class A">
      <formula>NOT(ISERROR(SEARCH("Class A",H70)))</formula>
    </cfRule>
    <cfRule type="containsText" dxfId="301" priority="326" operator="containsText" text="Not Applicable">
      <formula>NOT(ISERROR(SEARCH("Not Applicable",H70)))</formula>
    </cfRule>
    <cfRule type="containsText" dxfId="300" priority="327" operator="containsText" text="Not Suitable">
      <formula>NOT(ISERROR(SEARCH("Not Suitable",H70)))</formula>
    </cfRule>
    <cfRule type="containsText" dxfId="299" priority="328" operator="containsText" text="Class B">
      <formula>NOT(ISERROR(SEARCH("Class B",H70)))</formula>
    </cfRule>
    <cfRule type="containsText" dxfId="298" priority="329" operator="containsText" text="Class A">
      <formula>NOT(ISERROR(SEARCH("Class A",H70)))</formula>
    </cfRule>
    <cfRule type="containsText" dxfId="297" priority="330" operator="containsText" text="Not Suitable">
      <formula>NOT(ISERROR(SEARCH("Not Suitable",H70)))</formula>
    </cfRule>
    <cfRule type="containsText" dxfId="296" priority="331" operator="containsText" text="Class B">
      <formula>NOT(ISERROR(SEARCH("Class B",H70)))</formula>
    </cfRule>
    <cfRule type="containsText" dxfId="295" priority="332" operator="containsText" text="Class A">
      <formula>NOT(ISERROR(SEARCH("Class A",H70)))</formula>
    </cfRule>
  </conditionalFormatting>
  <conditionalFormatting sqref="H72">
    <cfRule type="containsText" dxfId="294" priority="310" operator="containsText" text="Class C">
      <formula>NOT(ISERROR(SEARCH("Class C",H72)))</formula>
    </cfRule>
  </conditionalFormatting>
  <conditionalFormatting sqref="H74">
    <cfRule type="containsText" dxfId="293" priority="311" operator="containsText" text="Class C">
      <formula>NOT(ISERROR(SEARCH("Class C",H74)))</formula>
    </cfRule>
    <cfRule type="containsText" dxfId="292" priority="312" operator="containsText" text="Not Suitable">
      <formula>NOT(ISERROR(SEARCH("Not Suitable",H74)))</formula>
    </cfRule>
    <cfRule type="containsText" dxfId="291" priority="313" operator="containsText" text="Class B">
      <formula>NOT(ISERROR(SEARCH("Class B",H74)))</formula>
    </cfRule>
    <cfRule type="containsText" dxfId="290" priority="314" operator="containsText" text="Class A">
      <formula>NOT(ISERROR(SEARCH("Class A",H74)))</formula>
    </cfRule>
    <cfRule type="containsText" dxfId="289" priority="315" operator="containsText" text="Not Applicable">
      <formula>NOT(ISERROR(SEARCH("Not Applicable",H74)))</formula>
    </cfRule>
    <cfRule type="containsText" dxfId="288" priority="316" operator="containsText" text="Not Suitable">
      <formula>NOT(ISERROR(SEARCH("Not Suitable",H74)))</formula>
    </cfRule>
    <cfRule type="containsText" dxfId="287" priority="317" operator="containsText" text="Class B">
      <formula>NOT(ISERROR(SEARCH("Class B",H74)))</formula>
    </cfRule>
    <cfRule type="containsText" dxfId="286" priority="318" operator="containsText" text="Class A">
      <formula>NOT(ISERROR(SEARCH("Class A",H74)))</formula>
    </cfRule>
    <cfRule type="containsText" dxfId="285" priority="319" operator="containsText" text="Not Suitable">
      <formula>NOT(ISERROR(SEARCH("Not Suitable",H74)))</formula>
    </cfRule>
    <cfRule type="containsText" dxfId="284" priority="320" operator="containsText" text="Class B">
      <formula>NOT(ISERROR(SEARCH("Class B",H74)))</formula>
    </cfRule>
    <cfRule type="containsText" dxfId="283" priority="321" operator="containsText" text="Class A">
      <formula>NOT(ISERROR(SEARCH("Class A",H74)))</formula>
    </cfRule>
  </conditionalFormatting>
  <conditionalFormatting sqref="H76">
    <cfRule type="containsText" dxfId="282" priority="309" operator="containsText" text="Class C">
      <formula>NOT(ISERROR(SEARCH("Class C",H76)))</formula>
    </cfRule>
    <cfRule type="containsText" dxfId="281" priority="586" operator="containsText" text="Not Suitable">
      <formula>NOT(ISERROR(SEARCH("Not Suitable",H76)))</formula>
    </cfRule>
    <cfRule type="containsText" dxfId="280" priority="587" operator="containsText" text="Class B">
      <formula>NOT(ISERROR(SEARCH("Class B",H76)))</formula>
    </cfRule>
    <cfRule type="containsText" dxfId="279" priority="589" operator="containsText" text="Class A">
      <formula>NOT(ISERROR(SEARCH("Class A",H76)))</formula>
    </cfRule>
    <cfRule type="containsText" dxfId="278" priority="590" operator="containsText" text="Not Applicable">
      <formula>NOT(ISERROR(SEARCH("Not Applicable",H76)))</formula>
    </cfRule>
    <cfRule type="containsText" dxfId="277" priority="591" operator="containsText" text="Class A">
      <formula>NOT(ISERROR(SEARCH("Class A",H76)))</formula>
    </cfRule>
    <cfRule type="containsText" dxfId="276" priority="592" operator="containsText" text="Class B">
      <formula>NOT(ISERROR(SEARCH("Class B",H76)))</formula>
    </cfRule>
  </conditionalFormatting>
  <conditionalFormatting sqref="H77">
    <cfRule type="containsText" dxfId="275" priority="306" stopIfTrue="1" operator="containsText" text="No">
      <formula>NOT(ISERROR(SEARCH("No",H77)))</formula>
    </cfRule>
    <cfRule type="containsText" dxfId="274" priority="307" operator="containsText" text="Yes">
      <formula>NOT(ISERROR(SEARCH("Yes",H77)))</formula>
    </cfRule>
    <cfRule type="containsBlanks" dxfId="273" priority="945">
      <formula>LEN(TRIM(H77))=0</formula>
    </cfRule>
  </conditionalFormatting>
  <conditionalFormatting sqref="H81">
    <cfRule type="containsText" dxfId="272" priority="545" stopIfTrue="1" operator="containsText" text="No">
      <formula>NOT(ISERROR(SEARCH("No",H81)))</formula>
    </cfRule>
    <cfRule type="containsText" dxfId="271" priority="546" operator="containsText" text="Yes">
      <formula>NOT(ISERROR(SEARCH("Yes",H81)))</formula>
    </cfRule>
    <cfRule type="containsBlanks" dxfId="270" priority="547">
      <formula>LEN(TRIM(H81))=0</formula>
    </cfRule>
  </conditionalFormatting>
  <conditionalFormatting sqref="H88 H90 H92">
    <cfRule type="containsText" dxfId="269" priority="542" stopIfTrue="1" operator="containsText" text="No">
      <formula>NOT(ISERROR(SEARCH("No",H88)))</formula>
    </cfRule>
    <cfRule type="containsText" dxfId="268" priority="543" operator="containsText" text="Yes">
      <formula>NOT(ISERROR(SEARCH("Yes",H88)))</formula>
    </cfRule>
    <cfRule type="containsBlanks" dxfId="267" priority="544">
      <formula>LEN(TRIM(H88))=0</formula>
    </cfRule>
  </conditionalFormatting>
  <conditionalFormatting sqref="H94">
    <cfRule type="containsText" dxfId="266" priority="539" stopIfTrue="1" operator="containsText" text="No">
      <formula>NOT(ISERROR(SEARCH("No",H94)))</formula>
    </cfRule>
    <cfRule type="containsText" dxfId="265" priority="540" operator="containsText" text="Yes">
      <formula>NOT(ISERROR(SEARCH("Yes",H94)))</formula>
    </cfRule>
    <cfRule type="containsBlanks" dxfId="264" priority="541">
      <formula>LEN(TRIM(H94))=0</formula>
    </cfRule>
  </conditionalFormatting>
  <conditionalFormatting sqref="H96">
    <cfRule type="containsText" dxfId="263" priority="536" stopIfTrue="1" operator="containsText" text="No">
      <formula>NOT(ISERROR(SEARCH("No",H96)))</formula>
    </cfRule>
    <cfRule type="containsText" dxfId="262" priority="537" operator="containsText" text="Yes">
      <formula>NOT(ISERROR(SEARCH("Yes",H96)))</formula>
    </cfRule>
    <cfRule type="containsBlanks" dxfId="261" priority="538">
      <formula>LEN(TRIM(H96))=0</formula>
    </cfRule>
  </conditionalFormatting>
  <conditionalFormatting sqref="H103">
    <cfRule type="containsText" dxfId="260" priority="798" stopIfTrue="1" operator="containsText" text="No">
      <formula>NOT(ISERROR(SEARCH("No",H103)))</formula>
    </cfRule>
    <cfRule type="containsText" dxfId="259" priority="804" operator="containsText" text="Yes">
      <formula>NOT(ISERROR(SEARCH("Yes",H103)))</formula>
    </cfRule>
    <cfRule type="containsBlanks" dxfId="258" priority="928">
      <formula>LEN(TRIM(H103))=0</formula>
    </cfRule>
  </conditionalFormatting>
  <conditionalFormatting sqref="H105 H107 H109 H111 H113 H115">
    <cfRule type="containsText" dxfId="257" priority="754" stopIfTrue="1" operator="containsText" text="No">
      <formula>NOT(ISERROR(SEARCH("No",H105)))</formula>
    </cfRule>
    <cfRule type="containsText" dxfId="256" priority="755" operator="containsText" text="Yes">
      <formula>NOT(ISERROR(SEARCH("Yes",H105)))</formula>
    </cfRule>
    <cfRule type="containsBlanks" dxfId="255" priority="756">
      <formula>LEN(TRIM(H105))=0</formula>
    </cfRule>
  </conditionalFormatting>
  <conditionalFormatting sqref="H122">
    <cfRule type="containsText" dxfId="254" priority="228" operator="containsText" text="Enter">
      <formula>NOT(ISERROR(SEARCH("Enter",H122)))</formula>
    </cfRule>
    <cfRule type="notContainsBlanks" dxfId="253" priority="229">
      <formula>LEN(TRIM(H122))&gt;0</formula>
    </cfRule>
  </conditionalFormatting>
  <conditionalFormatting sqref="H126 H128 H130 H132 H134">
    <cfRule type="containsBlanks" dxfId="252" priority="584">
      <formula>LEN(TRIM(H126))=0</formula>
    </cfRule>
    <cfRule type="containsText" dxfId="251" priority="585" operator="containsText" text="Please insert requested value">
      <formula>NOT(ISERROR(SEARCH("Please insert requested value",H126)))</formula>
    </cfRule>
  </conditionalFormatting>
  <conditionalFormatting sqref="H127">
    <cfRule type="containsText" dxfId="250" priority="491" operator="containsText" text="Not Suitable">
      <formula>NOT(ISERROR(SEARCH("Not Suitable",H127)))</formula>
    </cfRule>
    <cfRule type="containsText" dxfId="249" priority="492" operator="containsText" text="Class B">
      <formula>NOT(ISERROR(SEARCH("Class B",H127)))</formula>
    </cfRule>
    <cfRule type="containsText" dxfId="248" priority="493" operator="containsText" text="Class A">
      <formula>NOT(ISERROR(SEARCH("Class A",H127)))</formula>
    </cfRule>
  </conditionalFormatting>
  <conditionalFormatting sqref="H136">
    <cfRule type="containsBlanks" dxfId="247" priority="88">
      <formula>LEN(TRIM(H136))=0</formula>
    </cfRule>
    <cfRule type="containsText" dxfId="246" priority="89" operator="containsText" text="Please insert requested value">
      <formula>NOT(ISERROR(SEARCH("Please insert requested value",H136)))</formula>
    </cfRule>
  </conditionalFormatting>
  <conditionalFormatting sqref="H138">
    <cfRule type="containsBlanks" dxfId="245" priority="80">
      <formula>LEN(TRIM(H138))=0</formula>
    </cfRule>
    <cfRule type="containsText" dxfId="244" priority="81" operator="containsText" text="Please insert requested value">
      <formula>NOT(ISERROR(SEARCH("Please insert requested value",H138)))</formula>
    </cfRule>
  </conditionalFormatting>
  <conditionalFormatting sqref="H140">
    <cfRule type="containsBlanks" dxfId="243" priority="84">
      <formula>LEN(TRIM(H140))=0</formula>
    </cfRule>
    <cfRule type="containsText" dxfId="242" priority="85" operator="containsText" text="Please insert requested value">
      <formula>NOT(ISERROR(SEARCH("Please insert requested value",H140)))</formula>
    </cfRule>
  </conditionalFormatting>
  <conditionalFormatting sqref="H142">
    <cfRule type="containsBlanks" dxfId="241" priority="82">
      <formula>LEN(TRIM(H142))=0</formula>
    </cfRule>
    <cfRule type="containsText" dxfId="240" priority="83" operator="containsText" text="Please insert requested value">
      <formula>NOT(ISERROR(SEARCH("Please insert requested value",H142)))</formula>
    </cfRule>
  </conditionalFormatting>
  <conditionalFormatting sqref="H144">
    <cfRule type="containsBlanks" dxfId="239" priority="413">
      <formula>LEN(TRIM(H144))=0</formula>
    </cfRule>
    <cfRule type="containsText" dxfId="238" priority="414" operator="containsText" text="Please Use Drop Down Box">
      <formula>NOT(ISERROR(SEARCH("Please Use Drop Down Box",H144)))</formula>
    </cfRule>
  </conditionalFormatting>
  <conditionalFormatting sqref="H146">
    <cfRule type="containsBlanks" dxfId="237" priority="62">
      <formula>LEN(TRIM(H146))=0</formula>
    </cfRule>
    <cfRule type="containsText" dxfId="236" priority="63" operator="containsText" text="Please insert requested value">
      <formula>NOT(ISERROR(SEARCH("Please insert requested value",H146)))</formula>
    </cfRule>
  </conditionalFormatting>
  <conditionalFormatting sqref="H148">
    <cfRule type="containsBlanks" dxfId="235" priority="56">
      <formula>LEN(TRIM(H148))=0</formula>
    </cfRule>
    <cfRule type="containsText" dxfId="234" priority="57" operator="containsText" text="Please insert requested value">
      <formula>NOT(ISERROR(SEARCH("Please insert requested value",H148)))</formula>
    </cfRule>
  </conditionalFormatting>
  <conditionalFormatting sqref="H150">
    <cfRule type="containsBlanks" dxfId="233" priority="60">
      <formula>LEN(TRIM(H150))=0</formula>
    </cfRule>
    <cfRule type="containsText" dxfId="232" priority="61" operator="containsText" text="Please insert requested value">
      <formula>NOT(ISERROR(SEARCH("Please insert requested value",H150)))</formula>
    </cfRule>
  </conditionalFormatting>
  <conditionalFormatting sqref="H152">
    <cfRule type="containsBlanks" dxfId="231" priority="58">
      <formula>LEN(TRIM(H152))=0</formula>
    </cfRule>
    <cfRule type="containsText" dxfId="230" priority="59" operator="containsText" text="Please insert requested value">
      <formula>NOT(ISERROR(SEARCH("Please insert requested value",H152)))</formula>
    </cfRule>
  </conditionalFormatting>
  <conditionalFormatting sqref="H154">
    <cfRule type="containsBlanks" dxfId="229" priority="224">
      <formula>LEN(TRIM(H154))=0</formula>
    </cfRule>
    <cfRule type="containsText" dxfId="228" priority="225" operator="containsText" text="Please insert requested value">
      <formula>NOT(ISERROR(SEARCH("Please insert requested value",H154)))</formula>
    </cfRule>
  </conditionalFormatting>
  <conditionalFormatting sqref="H156">
    <cfRule type="containsBlanks" dxfId="227" priority="216">
      <formula>LEN(TRIM(H156))=0</formula>
    </cfRule>
    <cfRule type="containsText" dxfId="226" priority="217" operator="containsText" text="Please insert requested value">
      <formula>NOT(ISERROR(SEARCH("Please insert requested value",H156)))</formula>
    </cfRule>
  </conditionalFormatting>
  <conditionalFormatting sqref="H158">
    <cfRule type="containsBlanks" dxfId="225" priority="218">
      <formula>LEN(TRIM(H158))=0</formula>
    </cfRule>
    <cfRule type="containsText" dxfId="224" priority="219" operator="containsText" text="Please insert requested value">
      <formula>NOT(ISERROR(SEARCH("Please insert requested value",H158)))</formula>
    </cfRule>
  </conditionalFormatting>
  <conditionalFormatting sqref="H160">
    <cfRule type="containsBlanks" dxfId="223" priority="198">
      <formula>LEN(TRIM(H160))=0</formula>
    </cfRule>
    <cfRule type="containsText" dxfId="222" priority="199" operator="containsText" text="Please">
      <formula>NOT(ISERROR(SEARCH("Please",H160)))</formula>
    </cfRule>
  </conditionalFormatting>
  <conditionalFormatting sqref="H162">
    <cfRule type="containsBlanks" dxfId="221" priority="188">
      <formula>LEN(TRIM(H162))=0</formula>
    </cfRule>
    <cfRule type="containsText" dxfId="220" priority="189" operator="containsText" text="Please insert requested value">
      <formula>NOT(ISERROR(SEARCH("Please insert requested value",H162)))</formula>
    </cfRule>
  </conditionalFormatting>
  <conditionalFormatting sqref="H164">
    <cfRule type="containsBlanks" dxfId="219" priority="52">
      <formula>LEN(TRIM(H164))=0</formula>
    </cfRule>
    <cfRule type="containsText" dxfId="218" priority="53" operator="containsText" text="Please">
      <formula>NOT(ISERROR(SEARCH("Please",H164)))</formula>
    </cfRule>
  </conditionalFormatting>
  <conditionalFormatting sqref="H166">
    <cfRule type="containsBlanks" dxfId="217" priority="12">
      <formula>LEN(TRIM(H166))=0</formula>
    </cfRule>
    <cfRule type="containsText" dxfId="216" priority="13" operator="containsText" text="Please">
      <formula>NOT(ISERROR(SEARCH("Please",H166)))</formula>
    </cfRule>
  </conditionalFormatting>
  <conditionalFormatting sqref="H168">
    <cfRule type="containsBlanks" dxfId="215" priority="48">
      <formula>LEN(TRIM(H168))=0</formula>
    </cfRule>
    <cfRule type="containsText" dxfId="214" priority="49" operator="containsText" text="Please">
      <formula>NOT(ISERROR(SEARCH("Please",H168)))</formula>
    </cfRule>
  </conditionalFormatting>
  <conditionalFormatting sqref="H170">
    <cfRule type="containsBlanks" dxfId="213" priority="170">
      <formula>LEN(TRIM(H170))=0</formula>
    </cfRule>
    <cfRule type="containsText" dxfId="212" priority="171" operator="containsText" text="Please insert requested value">
      <formula>NOT(ISERROR(SEARCH("Please insert requested value",H170)))</formula>
    </cfRule>
  </conditionalFormatting>
  <conditionalFormatting sqref="H177">
    <cfRule type="containsBlanks" dxfId="211" priority="520">
      <formula>LEN(TRIM(H177))=0</formula>
    </cfRule>
    <cfRule type="containsText" dxfId="210" priority="521" operator="containsText" text="Provide response to the question">
      <formula>NOT(ISERROR(SEARCH("Provide response to the question",H177)))</formula>
    </cfRule>
  </conditionalFormatting>
  <conditionalFormatting sqref="H179">
    <cfRule type="containsBlanks" dxfId="209" priority="522">
      <formula>LEN(TRIM(H179))=0</formula>
    </cfRule>
    <cfRule type="containsText" dxfId="208" priority="523" operator="containsText" text="Provide response to the question">
      <formula>NOT(ISERROR(SEARCH("Provide response to the question",H179)))</formula>
    </cfRule>
  </conditionalFormatting>
  <conditionalFormatting sqref="H181">
    <cfRule type="containsBlanks" dxfId="207" priority="524">
      <formula>LEN(TRIM(H181))=0</formula>
    </cfRule>
    <cfRule type="containsText" dxfId="206" priority="525" operator="containsText" text="Provide response to the question">
      <formula>NOT(ISERROR(SEARCH("Provide response to the question",H181)))</formula>
    </cfRule>
  </conditionalFormatting>
  <conditionalFormatting sqref="H183">
    <cfRule type="containsBlanks" dxfId="205" priority="526">
      <formula>LEN(TRIM(H183))=0</formula>
    </cfRule>
    <cfRule type="containsText" dxfId="204" priority="527" operator="containsText" text="Provide response to the question">
      <formula>NOT(ISERROR(SEARCH("Provide response to the question",H183)))</formula>
    </cfRule>
  </conditionalFormatting>
  <conditionalFormatting sqref="H185">
    <cfRule type="containsBlanks" dxfId="203" priority="528">
      <formula>LEN(TRIM(H185))=0</formula>
    </cfRule>
    <cfRule type="containsText" dxfId="202" priority="529" operator="containsText" text="Provide response to the question">
      <formula>NOT(ISERROR(SEARCH("Provide response to the question",H185)))</formula>
    </cfRule>
  </conditionalFormatting>
  <conditionalFormatting sqref="H187">
    <cfRule type="containsBlanks" dxfId="201" priority="530">
      <formula>LEN(TRIM(H187))=0</formula>
    </cfRule>
    <cfRule type="containsText" dxfId="200" priority="531" operator="containsText" text="Provide response to the question">
      <formula>NOT(ISERROR(SEARCH("Provide response to the question",H187)))</formula>
    </cfRule>
  </conditionalFormatting>
  <conditionalFormatting sqref="H189">
    <cfRule type="containsBlanks" dxfId="199" priority="532">
      <formula>LEN(TRIM(H189))=0</formula>
    </cfRule>
    <cfRule type="containsText" dxfId="198" priority="533" operator="containsText" text="Provide response to the question">
      <formula>NOT(ISERROR(SEARCH("Provide response to the question",H189)))</formula>
    </cfRule>
  </conditionalFormatting>
  <conditionalFormatting sqref="H191">
    <cfRule type="containsBlanks" dxfId="197" priority="534">
      <formula>LEN(TRIM(H191))=0</formula>
    </cfRule>
    <cfRule type="containsText" dxfId="196" priority="535" operator="containsText" text="Provide response to the question">
      <formula>NOT(ISERROR(SEARCH("Provide response to the question",H191)))</formula>
    </cfRule>
  </conditionalFormatting>
  <conditionalFormatting sqref="H193">
    <cfRule type="containsBlanks" dxfId="195" priority="593">
      <formula>LEN(TRIM(H193))=0</formula>
    </cfRule>
    <cfRule type="containsText" dxfId="194" priority="594" operator="containsText" text="Provide response to the question">
      <formula>NOT(ISERROR(SEARCH("Provide response to the question",H193)))</formula>
    </cfRule>
  </conditionalFormatting>
  <conditionalFormatting sqref="H195 H197">
    <cfRule type="containsBlanks" dxfId="193" priority="507">
      <formula>LEN(TRIM(H195))=0</formula>
    </cfRule>
    <cfRule type="containsText" dxfId="192" priority="508" operator="containsText" text="Provide application date (DD/MM/YYYY)">
      <formula>NOT(ISERROR(SEARCH("Provide application date (DD/MM/YYYY)",H195)))</formula>
    </cfRule>
  </conditionalFormatting>
  <conditionalFormatting sqref="H48:I48 J49 H50:I50 H52:I52 H56:I56 H58:I58 H60:I60 H62:I62 H64:I64 H54:I54">
    <cfRule type="containsText" dxfId="191" priority="923" operator="containsText" text="Class A">
      <formula>NOT(ISERROR(SEARCH("Class A",H48)))</formula>
    </cfRule>
  </conditionalFormatting>
  <conditionalFormatting sqref="H48:I48 J49">
    <cfRule type="containsText" dxfId="190" priority="912" operator="containsText" text="Not Suitable">
      <formula>NOT(ISERROR(SEARCH("Not Suitable",H48)))</formula>
    </cfRule>
    <cfRule type="containsText" dxfId="189" priority="913" operator="containsText" text="Class B">
      <formula>NOT(ISERROR(SEARCH("Class B",H48)))</formula>
    </cfRule>
  </conditionalFormatting>
  <conditionalFormatting sqref="H50:I50">
    <cfRule type="containsText" dxfId="188" priority="367" operator="containsText" text="Not Suitable">
      <formula>NOT(ISERROR(SEARCH("Not Suitable",H50)))</formula>
    </cfRule>
    <cfRule type="containsText" dxfId="187" priority="368" operator="containsText" text="Class B">
      <formula>NOT(ISERROR(SEARCH("Class B",H50)))</formula>
    </cfRule>
  </conditionalFormatting>
  <conditionalFormatting sqref="H52:I52">
    <cfRule type="containsText" dxfId="186" priority="364" operator="containsText" text="Not Suitable">
      <formula>NOT(ISERROR(SEARCH("Not Suitable",H52)))</formula>
    </cfRule>
    <cfRule type="containsText" dxfId="185" priority="365" operator="containsText" text="Class B">
      <formula>NOT(ISERROR(SEARCH("Class B",H52)))</formula>
    </cfRule>
  </conditionalFormatting>
  <conditionalFormatting sqref="H56:I56">
    <cfRule type="containsText" dxfId="184" priority="361" operator="containsText" text="Not Suitable">
      <formula>NOT(ISERROR(SEARCH("Not Suitable",H56)))</formula>
    </cfRule>
    <cfRule type="containsText" dxfId="183" priority="362" operator="containsText" text="Class B">
      <formula>NOT(ISERROR(SEARCH("Class B",H56)))</formula>
    </cfRule>
  </conditionalFormatting>
  <conditionalFormatting sqref="H58:I58">
    <cfRule type="containsText" dxfId="182" priority="355" operator="containsText" text="Not Suitable">
      <formula>NOT(ISERROR(SEARCH("Not Suitable",H58)))</formula>
    </cfRule>
    <cfRule type="containsText" dxfId="181" priority="356" operator="containsText" text="Class B">
      <formula>NOT(ISERROR(SEARCH("Class B",H58)))</formula>
    </cfRule>
  </conditionalFormatting>
  <conditionalFormatting sqref="H60:I60">
    <cfRule type="containsText" dxfId="180" priority="352" operator="containsText" text="Not Suitable">
      <formula>NOT(ISERROR(SEARCH("Not Suitable",H60)))</formula>
    </cfRule>
    <cfRule type="containsText" dxfId="179" priority="353" operator="containsText" text="Class B">
      <formula>NOT(ISERROR(SEARCH("Class B",H60)))</formula>
    </cfRule>
  </conditionalFormatting>
  <conditionalFormatting sqref="H62:I62">
    <cfRule type="containsText" dxfId="178" priority="349" operator="containsText" text="Not Suitable">
      <formula>NOT(ISERROR(SEARCH("Not Suitable",H62)))</formula>
    </cfRule>
    <cfRule type="containsText" dxfId="177" priority="350" operator="containsText" text="Class B">
      <formula>NOT(ISERROR(SEARCH("Class B",H62)))</formula>
    </cfRule>
  </conditionalFormatting>
  <conditionalFormatting sqref="H64:I64">
    <cfRule type="containsText" dxfId="176" priority="346" operator="containsText" text="Not Suitable">
      <formula>NOT(ISERROR(SEARCH("Not Suitable",H64)))</formula>
    </cfRule>
    <cfRule type="containsText" dxfId="175" priority="347" operator="containsText" text="Class B">
      <formula>NOT(ISERROR(SEARCH("Class B",H64)))</formula>
    </cfRule>
  </conditionalFormatting>
  <conditionalFormatting sqref="H66:I66">
    <cfRule type="containsText" dxfId="174" priority="842" operator="containsText" text="Not Suitable">
      <formula>NOT(ISERROR(SEARCH("Not Suitable",H66)))</formula>
    </cfRule>
    <cfRule type="containsText" dxfId="173" priority="843" operator="containsText" text="Class B">
      <formula>NOT(ISERROR(SEARCH("Class B",H66)))</formula>
    </cfRule>
    <cfRule type="containsText" dxfId="172" priority="845" operator="containsText" text="Class A">
      <formula>NOT(ISERROR(SEARCH("Class A",H66)))</formula>
    </cfRule>
    <cfRule type="containsText" dxfId="171" priority="846" operator="containsText" text="Not Applicable">
      <formula>NOT(ISERROR(SEARCH("Not Applicable",H66)))</formula>
    </cfRule>
    <cfRule type="containsText" dxfId="170" priority="847" operator="containsText" text="Not Suitable">
      <formula>NOT(ISERROR(SEARCH("Not Suitable",H66)))</formula>
    </cfRule>
    <cfRule type="containsText" dxfId="169" priority="848" operator="containsText" text="Class B">
      <formula>NOT(ISERROR(SEARCH("Class B",H66)))</formula>
    </cfRule>
    <cfRule type="containsText" dxfId="168" priority="850" operator="containsText" text="Class A">
      <formula>NOT(ISERROR(SEARCH("Class A",H66)))</formula>
    </cfRule>
    <cfRule type="containsText" dxfId="167" priority="886" operator="containsText" text="Not Suitable">
      <formula>NOT(ISERROR(SEARCH("Not Suitable",H66)))</formula>
    </cfRule>
    <cfRule type="containsText" dxfId="166" priority="887" operator="containsText" text="Class B">
      <formula>NOT(ISERROR(SEARCH("Class B",H66)))</formula>
    </cfRule>
    <cfRule type="containsText" dxfId="165" priority="889" operator="containsText" text="Class A">
      <formula>NOT(ISERROR(SEARCH("Class A",H66)))</formula>
    </cfRule>
  </conditionalFormatting>
  <conditionalFormatting sqref="H68:I68">
    <cfRule type="containsText" dxfId="164" priority="851" operator="containsText" text="Not Suitable">
      <formula>NOT(ISERROR(SEARCH("Not Suitable",H68)))</formula>
    </cfRule>
    <cfRule type="containsText" dxfId="163" priority="852" operator="containsText" text="Class B">
      <formula>NOT(ISERROR(SEARCH("Class B",H68)))</formula>
    </cfRule>
    <cfRule type="containsText" dxfId="162" priority="854" operator="containsText" text="Class A">
      <formula>NOT(ISERROR(SEARCH("Class A",H68)))</formula>
    </cfRule>
    <cfRule type="containsText" dxfId="161" priority="855" operator="containsText" text="Not Applicable">
      <formula>NOT(ISERROR(SEARCH("Not Applicable",H68)))</formula>
    </cfRule>
    <cfRule type="containsText" dxfId="160" priority="856" operator="containsText" text="Not Suitable">
      <formula>NOT(ISERROR(SEARCH("Not Suitable",H68)))</formula>
    </cfRule>
    <cfRule type="containsText" dxfId="159" priority="857" operator="containsText" text="Class B">
      <formula>NOT(ISERROR(SEARCH("Class B",H68)))</formula>
    </cfRule>
    <cfRule type="containsText" dxfId="158" priority="859" operator="containsText" text="Class A">
      <formula>NOT(ISERROR(SEARCH("Class A",H68)))</formula>
    </cfRule>
    <cfRule type="containsText" dxfId="157" priority="882" operator="containsText" text="Not Suitable">
      <formula>NOT(ISERROR(SEARCH("Not Suitable",H68)))</formula>
    </cfRule>
    <cfRule type="containsText" dxfId="156" priority="883" operator="containsText" text="Class B">
      <formula>NOT(ISERROR(SEARCH("Class B",H68)))</formula>
    </cfRule>
    <cfRule type="containsText" dxfId="155" priority="885" operator="containsText" text="Class A">
      <formula>NOT(ISERROR(SEARCH("Class A",H68)))</formula>
    </cfRule>
  </conditionalFormatting>
  <conditionalFormatting sqref="H70:I70">
    <cfRule type="containsText" dxfId="154" priority="860" operator="containsText" text="Not Suitable">
      <formula>NOT(ISERROR(SEARCH("Not Suitable",H70)))</formula>
    </cfRule>
    <cfRule type="containsText" dxfId="153" priority="861" operator="containsText" text="Class B">
      <formula>NOT(ISERROR(SEARCH("Class B",H70)))</formula>
    </cfRule>
    <cfRule type="containsText" dxfId="152" priority="863" operator="containsText" text="Class A">
      <formula>NOT(ISERROR(SEARCH("Class A",H70)))</formula>
    </cfRule>
    <cfRule type="containsText" dxfId="151" priority="864" operator="containsText" text="Not Applicable">
      <formula>NOT(ISERROR(SEARCH("Not Applicable",H70)))</formula>
    </cfRule>
    <cfRule type="containsText" dxfId="150" priority="878" operator="containsText" text="Not Suitable">
      <formula>NOT(ISERROR(SEARCH("Not Suitable",H70)))</formula>
    </cfRule>
    <cfRule type="containsText" dxfId="149" priority="879" operator="containsText" text="Class B">
      <formula>NOT(ISERROR(SEARCH("Class B",H70)))</formula>
    </cfRule>
    <cfRule type="containsText" dxfId="148" priority="881" operator="containsText" text="Class A">
      <formula>NOT(ISERROR(SEARCH("Class A",H70)))</formula>
    </cfRule>
  </conditionalFormatting>
  <conditionalFormatting sqref="H72:I72 H66:I66 H68:I68 H70:I70 H74:I74">
    <cfRule type="containsText" dxfId="147" priority="921" operator="containsText" text="Class B">
      <formula>NOT(ISERROR(SEARCH("Class B",H66)))</formula>
    </cfRule>
  </conditionalFormatting>
  <conditionalFormatting sqref="H72:I72">
    <cfRule type="containsText" dxfId="146" priority="874" operator="containsText" text="Not Suitable">
      <formula>NOT(ISERROR(SEARCH("Not Suitable",H72)))</formula>
    </cfRule>
    <cfRule type="containsText" dxfId="145" priority="875" operator="containsText" text="Class B">
      <formula>NOT(ISERROR(SEARCH("Class B",H72)))</formula>
    </cfRule>
    <cfRule type="containsText" dxfId="144" priority="877" operator="containsText" text="Class A">
      <formula>NOT(ISERROR(SEARCH("Class A",H72)))</formula>
    </cfRule>
    <cfRule type="containsText" dxfId="143" priority="916" operator="containsText" text="Not Applicable">
      <formula>NOT(ISERROR(SEARCH("Not Applicable",H72)))</formula>
    </cfRule>
    <cfRule type="containsText" dxfId="142" priority="919" operator="containsText" text="Class A">
      <formula>NOT(ISERROR(SEARCH("Class A",H72)))</formula>
    </cfRule>
  </conditionalFormatting>
  <conditionalFormatting sqref="H74:I74">
    <cfRule type="containsText" dxfId="141" priority="865" operator="containsText" text="Not Suitable">
      <formula>NOT(ISERROR(SEARCH("Not Suitable",H74)))</formula>
    </cfRule>
    <cfRule type="containsText" dxfId="140" priority="866" operator="containsText" text="Class B">
      <formula>NOT(ISERROR(SEARCH("Class B",H74)))</formula>
    </cfRule>
    <cfRule type="containsText" dxfId="139" priority="868" operator="containsText" text="Class A">
      <formula>NOT(ISERROR(SEARCH("Class A",H74)))</formula>
    </cfRule>
    <cfRule type="containsText" dxfId="138" priority="869" operator="containsText" text="Not Applicable">
      <formula>NOT(ISERROR(SEARCH("Not Applicable",H74)))</formula>
    </cfRule>
    <cfRule type="containsText" dxfId="137" priority="870" operator="containsText" text="Not Suitable">
      <formula>NOT(ISERROR(SEARCH("Not Suitable",H74)))</formula>
    </cfRule>
    <cfRule type="containsText" dxfId="136" priority="871" operator="containsText" text="Class B">
      <formula>NOT(ISERROR(SEARCH("Class B",H74)))</formula>
    </cfRule>
    <cfRule type="containsText" dxfId="135" priority="873" operator="containsText" text="Class A">
      <formula>NOT(ISERROR(SEARCH("Class A",H74)))</formula>
    </cfRule>
  </conditionalFormatting>
  <conditionalFormatting sqref="I76:I77">
    <cfRule type="containsText" dxfId="134" priority="914" operator="containsText" text="Class A">
      <formula>NOT(ISERROR(SEARCH("Class A",I76)))</formula>
    </cfRule>
    <cfRule type="containsText" dxfId="133" priority="915" operator="containsText" text="Class B">
      <formula>NOT(ISERROR(SEARCH("Class B",I76)))</formula>
    </cfRule>
  </conditionalFormatting>
  <conditionalFormatting sqref="J4 J6 J8">
    <cfRule type="containsBlanks" dxfId="132" priority="403">
      <formula>LEN(TRIM(J4))=0</formula>
    </cfRule>
  </conditionalFormatting>
  <conditionalFormatting sqref="J8 J6 J4">
    <cfRule type="containsText" dxfId="131" priority="402" operator="containsText" text="Please insert requested information">
      <formula>NOT(ISERROR(SEARCH("Please insert requested information",J4)))</formula>
    </cfRule>
  </conditionalFormatting>
  <conditionalFormatting sqref="J10">
    <cfRule type="containsText" dxfId="130" priority="394" operator="containsText" text="Please insert requested information">
      <formula>NOT(ISERROR(SEARCH("Please insert requested information",J10)))</formula>
    </cfRule>
    <cfRule type="containsBlanks" dxfId="129" priority="395">
      <formula>LEN(TRIM(J10))=0</formula>
    </cfRule>
  </conditionalFormatting>
  <conditionalFormatting sqref="J14 J16 J18">
    <cfRule type="containsBlanks" dxfId="128" priority="375">
      <formula>LEN(TRIM(J14))=0</formula>
    </cfRule>
  </conditionalFormatting>
  <conditionalFormatting sqref="J18 J16 J14">
    <cfRule type="containsText" dxfId="127" priority="374" operator="containsText" text="Please insert requested information">
      <formula>NOT(ISERROR(SEARCH("Please insert requested information",J14)))</formula>
    </cfRule>
  </conditionalFormatting>
  <conditionalFormatting sqref="J34 J36 J38 J40 J42 J44">
    <cfRule type="containsBlanks" dxfId="126" priority="277">
      <formula>LEN(TRIM(J34))=0</formula>
    </cfRule>
  </conditionalFormatting>
  <conditionalFormatting sqref="J38 J40 J42 J44 J36 J34">
    <cfRule type="containsText" dxfId="125" priority="276" operator="containsText" text="Please insert requested information">
      <formula>NOT(ISERROR(SEARCH("Please insert requested information",J34)))</formula>
    </cfRule>
  </conditionalFormatting>
  <conditionalFormatting sqref="J103">
    <cfRule type="containsText" dxfId="124" priority="748" stopIfTrue="1" operator="containsText" text="No">
      <formula>NOT(ISERROR(SEARCH("No",J103)))</formula>
    </cfRule>
    <cfRule type="containsText" dxfId="123" priority="749" operator="containsText" text="Yes">
      <formula>NOT(ISERROR(SEARCH("Yes",J103)))</formula>
    </cfRule>
    <cfRule type="containsBlanks" dxfId="122" priority="750">
      <formula>LEN(TRIM(J103))=0</formula>
    </cfRule>
  </conditionalFormatting>
  <conditionalFormatting sqref="J105 J107 J109 J111 J113 J115">
    <cfRule type="containsText" dxfId="121" priority="745" stopIfTrue="1" operator="containsText" text="No">
      <formula>NOT(ISERROR(SEARCH("No",J105)))</formula>
    </cfRule>
    <cfRule type="containsText" dxfId="120" priority="746" operator="containsText" text="Yes">
      <formula>NOT(ISERROR(SEARCH("Yes",J105)))</formula>
    </cfRule>
    <cfRule type="containsBlanks" dxfId="119" priority="747">
      <formula>LEN(TRIM(J105))=0</formula>
    </cfRule>
  </conditionalFormatting>
  <conditionalFormatting sqref="J122">
    <cfRule type="containsText" dxfId="118" priority="230" stopIfTrue="1" operator="containsText" text="No">
      <formula>NOT(ISERROR(SEARCH("No",J122)))</formula>
    </cfRule>
    <cfRule type="containsText" dxfId="117" priority="231" operator="containsText" text="Yes">
      <formula>NOT(ISERROR(SEARCH("Yes",J122)))</formula>
    </cfRule>
    <cfRule type="containsText" dxfId="116" priority="232" operator="containsText" text="Enter">
      <formula>NOT(ISERROR(SEARCH("Enter",J122)))</formula>
    </cfRule>
  </conditionalFormatting>
  <conditionalFormatting sqref="J162">
    <cfRule type="containsBlanks" dxfId="115" priority="44">
      <formula>LEN(TRIM(J162))=0</formula>
    </cfRule>
    <cfRule type="containsText" dxfId="114" priority="45" operator="containsText" text="Please insert requested value">
      <formula>NOT(ISERROR(SEARCH("Please insert requested value",J162)))</formula>
    </cfRule>
  </conditionalFormatting>
  <conditionalFormatting sqref="J4:L4">
    <cfRule type="containsText" dxfId="113" priority="404" operator="containsText" text="Please insert requested information">
      <formula>NOT(ISERROR(SEARCH("Please insert requested information",J4)))</formula>
    </cfRule>
    <cfRule type="containsBlanks" dxfId="112" priority="405">
      <formula>LEN(TRIM(J4))=0</formula>
    </cfRule>
  </conditionalFormatting>
  <conditionalFormatting sqref="J6:L6">
    <cfRule type="containsText" dxfId="111" priority="398" operator="containsText" text="Please insert requested information">
      <formula>NOT(ISERROR(SEARCH("Please insert requested information",J6)))</formula>
    </cfRule>
    <cfRule type="containsBlanks" dxfId="110" priority="399">
      <formula>LEN(TRIM(J6))=0</formula>
    </cfRule>
  </conditionalFormatting>
  <conditionalFormatting sqref="J8:L8">
    <cfRule type="containsText" dxfId="109" priority="400" operator="containsText" text="Please insert requested information">
      <formula>NOT(ISERROR(SEARCH("Please insert requested information",J8)))</formula>
    </cfRule>
    <cfRule type="containsBlanks" dxfId="108" priority="401">
      <formula>LEN(TRIM(J8))=0</formula>
    </cfRule>
  </conditionalFormatting>
  <conditionalFormatting sqref="J10:L10">
    <cfRule type="containsText" dxfId="107" priority="392" operator="containsText" text="Please insert requested information">
      <formula>NOT(ISERROR(SEARCH("Please insert requested information",J10)))</formula>
    </cfRule>
    <cfRule type="containsBlanks" dxfId="106" priority="393">
      <formula>LEN(TRIM(J10))=0</formula>
    </cfRule>
  </conditionalFormatting>
  <conditionalFormatting sqref="J14:L14">
    <cfRule type="containsText" dxfId="105" priority="376" operator="containsText" text="Please insert requested information">
      <formula>NOT(ISERROR(SEARCH("Please insert requested information",J14)))</formula>
    </cfRule>
    <cfRule type="containsBlanks" dxfId="104" priority="377">
      <formula>LEN(TRIM(J14))=0</formula>
    </cfRule>
  </conditionalFormatting>
  <conditionalFormatting sqref="J16:L16">
    <cfRule type="containsText" dxfId="103" priority="370" operator="containsText" text="Please insert requested information">
      <formula>NOT(ISERROR(SEARCH("Please insert requested information",J16)))</formula>
    </cfRule>
    <cfRule type="containsBlanks" dxfId="102" priority="371">
      <formula>LEN(TRIM(J16))=0</formula>
    </cfRule>
  </conditionalFormatting>
  <conditionalFormatting sqref="J18:L18">
    <cfRule type="containsText" dxfId="101" priority="372" operator="containsText" text="Please insert requested information">
      <formula>NOT(ISERROR(SEARCH("Please insert requested information",J18)))</formula>
    </cfRule>
    <cfRule type="containsBlanks" dxfId="100" priority="373">
      <formula>LEN(TRIM(J18))=0</formula>
    </cfRule>
  </conditionalFormatting>
  <conditionalFormatting sqref="J20:L20">
    <cfRule type="containsBlanks" dxfId="99" priority="621">
      <formula>LEN(TRIM(J20))=0</formula>
    </cfRule>
    <cfRule type="containsText" dxfId="98" priority="622" operator="containsText" text="Provide response to the question">
      <formula>NOT(ISERROR(SEARCH("Provide response to the question",J20)))</formula>
    </cfRule>
  </conditionalFormatting>
  <conditionalFormatting sqref="J22:L22">
    <cfRule type="containsText" dxfId="97" priority="695" operator="containsText" text="Provide response to the question">
      <formula>NOT(ISERROR(SEARCH("Provide response to the question",J22)))</formula>
    </cfRule>
  </conditionalFormatting>
  <conditionalFormatting sqref="J24:L24">
    <cfRule type="containsBlanks" dxfId="96" priority="689">
      <formula>LEN(TRIM(J24))=0</formula>
    </cfRule>
    <cfRule type="containsText" dxfId="95" priority="690" operator="containsText" text="Provide response to the question">
      <formula>NOT(ISERROR(SEARCH("Provide response to the question",J24)))</formula>
    </cfRule>
  </conditionalFormatting>
  <conditionalFormatting sqref="J26:L26">
    <cfRule type="containsBlanks" dxfId="94" priority="632">
      <formula>LEN(TRIM(J26))=0</formula>
    </cfRule>
    <cfRule type="containsText" dxfId="93" priority="633" operator="containsText" text="Provide response to the question">
      <formula>NOT(ISERROR(SEARCH("Provide response to the question",J26)))</formula>
    </cfRule>
  </conditionalFormatting>
  <conditionalFormatting sqref="J28:L28 J30:L30">
    <cfRule type="containsText" dxfId="92" priority="696" operator="containsText" text="Provide response to the question">
      <formula>NOT(ISERROR(SEARCH("Provide response to the question",J28)))</formula>
    </cfRule>
  </conditionalFormatting>
  <conditionalFormatting sqref="J34:L34">
    <cfRule type="containsText" dxfId="91" priority="278" operator="containsText" text="Please insert requested information">
      <formula>NOT(ISERROR(SEARCH("Please insert requested information",J34)))</formula>
    </cfRule>
    <cfRule type="containsBlanks" dxfId="90" priority="279">
      <formula>LEN(TRIM(J34))=0</formula>
    </cfRule>
  </conditionalFormatting>
  <conditionalFormatting sqref="J36:L36">
    <cfRule type="containsText" dxfId="89" priority="266" operator="containsText" text="Please insert requested information">
      <formula>NOT(ISERROR(SEARCH("Please insert requested information",J36)))</formula>
    </cfRule>
    <cfRule type="containsBlanks" dxfId="88" priority="267">
      <formula>LEN(TRIM(J36))=0</formula>
    </cfRule>
  </conditionalFormatting>
  <conditionalFormatting sqref="J38:L38">
    <cfRule type="containsText" dxfId="87" priority="274" operator="containsText" text="Please insert requested information">
      <formula>NOT(ISERROR(SEARCH("Please insert requested information",J38)))</formula>
    </cfRule>
    <cfRule type="containsBlanks" dxfId="86" priority="275">
      <formula>LEN(TRIM(J38))=0</formula>
    </cfRule>
  </conditionalFormatting>
  <conditionalFormatting sqref="J40:L40">
    <cfRule type="containsText" dxfId="85" priority="272" operator="containsText" text="Please insert requested information">
      <formula>NOT(ISERROR(SEARCH("Please insert requested information",J40)))</formula>
    </cfRule>
    <cfRule type="containsBlanks" dxfId="84" priority="273">
      <formula>LEN(TRIM(J40))=0</formula>
    </cfRule>
  </conditionalFormatting>
  <conditionalFormatting sqref="J42:L42">
    <cfRule type="containsText" dxfId="83" priority="270" operator="containsText" text="Please insert requested information">
      <formula>NOT(ISERROR(SEARCH("Please insert requested information",J42)))</formula>
    </cfRule>
    <cfRule type="containsBlanks" dxfId="82" priority="271">
      <formula>LEN(TRIM(J42))=0</formula>
    </cfRule>
  </conditionalFormatting>
  <conditionalFormatting sqref="J44:L44">
    <cfRule type="containsText" dxfId="81" priority="268" operator="containsText" text="Please insert requested information">
      <formula>NOT(ISERROR(SEARCH("Please insert requested information",J44)))</formula>
    </cfRule>
    <cfRule type="containsBlanks" dxfId="80" priority="269">
      <formula>LEN(TRIM(J44))=0</formula>
    </cfRule>
  </conditionalFormatting>
  <conditionalFormatting sqref="J48:L48">
    <cfRule type="containsBlanks" dxfId="79" priority="282">
      <formula>LEN(TRIM(J48))=0</formula>
    </cfRule>
    <cfRule type="containsText" dxfId="78" priority="283" operator="containsText" text="Please insert requested value">
      <formula>NOT(ISERROR(SEARCH("Please insert requested value",J48)))</formula>
    </cfRule>
  </conditionalFormatting>
  <conditionalFormatting sqref="J50:L50">
    <cfRule type="containsBlanks" dxfId="77" priority="262">
      <formula>LEN(TRIM(J50))=0</formula>
    </cfRule>
    <cfRule type="containsText" dxfId="76" priority="263" operator="containsText" text="Please insert requested value">
      <formula>NOT(ISERROR(SEARCH("Please insert requested value",J50)))</formula>
    </cfRule>
  </conditionalFormatting>
  <conditionalFormatting sqref="J52:L52">
    <cfRule type="containsBlanks" dxfId="75" priority="260">
      <formula>LEN(TRIM(J52))=0</formula>
    </cfRule>
    <cfRule type="containsText" dxfId="74" priority="261" operator="containsText" text="Please insert requested value">
      <formula>NOT(ISERROR(SEARCH("Please insert requested value",J52)))</formula>
    </cfRule>
  </conditionalFormatting>
  <conditionalFormatting sqref="J56:L56">
    <cfRule type="containsBlanks" dxfId="73" priority="258">
      <formula>LEN(TRIM(J56))=0</formula>
    </cfRule>
    <cfRule type="containsText" dxfId="72" priority="259" operator="containsText" text="Please insert requested value">
      <formula>NOT(ISERROR(SEARCH("Please insert requested value",J56)))</formula>
    </cfRule>
  </conditionalFormatting>
  <conditionalFormatting sqref="J58:L58">
    <cfRule type="containsBlanks" dxfId="71" priority="256">
      <formula>LEN(TRIM(J58))=0</formula>
    </cfRule>
    <cfRule type="containsText" dxfId="70" priority="257" operator="containsText" text="Please insert requested value">
      <formula>NOT(ISERROR(SEARCH("Please insert requested value",J58)))</formula>
    </cfRule>
  </conditionalFormatting>
  <conditionalFormatting sqref="J60:L60">
    <cfRule type="containsBlanks" dxfId="69" priority="254">
      <formula>LEN(TRIM(J60))=0</formula>
    </cfRule>
    <cfRule type="containsText" dxfId="68" priority="255" operator="containsText" text="Please insert requested value">
      <formula>NOT(ISERROR(SEARCH("Please insert requested value",J60)))</formula>
    </cfRule>
  </conditionalFormatting>
  <conditionalFormatting sqref="J62:L62">
    <cfRule type="containsBlanks" dxfId="67" priority="252">
      <formula>LEN(TRIM(J62))=0</formula>
    </cfRule>
    <cfRule type="containsText" dxfId="66" priority="253" operator="containsText" text="Please insert requested value">
      <formula>NOT(ISERROR(SEARCH("Please insert requested value",J62)))</formula>
    </cfRule>
  </conditionalFormatting>
  <conditionalFormatting sqref="J64:L64">
    <cfRule type="containsBlanks" dxfId="65" priority="250">
      <formula>LEN(TRIM(J64))=0</formula>
    </cfRule>
    <cfRule type="containsText" dxfId="64" priority="251" operator="containsText" text="Please insert requested value">
      <formula>NOT(ISERROR(SEARCH("Please insert requested value",J64)))</formula>
    </cfRule>
  </conditionalFormatting>
  <conditionalFormatting sqref="J66:L66">
    <cfRule type="containsBlanks" dxfId="63" priority="248">
      <formula>LEN(TRIM(J66))=0</formula>
    </cfRule>
    <cfRule type="containsText" dxfId="62" priority="249" operator="containsText" text="Please insert requested value">
      <formula>NOT(ISERROR(SEARCH("Please insert requested value",J66)))</formula>
    </cfRule>
  </conditionalFormatting>
  <conditionalFormatting sqref="J68:L68">
    <cfRule type="containsBlanks" dxfId="61" priority="246">
      <formula>LEN(TRIM(J68))=0</formula>
    </cfRule>
    <cfRule type="containsText" dxfId="60" priority="247" operator="containsText" text="Please insert requested value">
      <formula>NOT(ISERROR(SEARCH("Please insert requested value",J68)))</formula>
    </cfRule>
  </conditionalFormatting>
  <conditionalFormatting sqref="J70:L70">
    <cfRule type="containsBlanks" dxfId="59" priority="244">
      <formula>LEN(TRIM(J70))=0</formula>
    </cfRule>
    <cfRule type="containsText" dxfId="58" priority="245" operator="containsText" text="Please insert requested value">
      <formula>NOT(ISERROR(SEARCH("Please insert requested value",J70)))</formula>
    </cfRule>
  </conditionalFormatting>
  <conditionalFormatting sqref="J72:L72">
    <cfRule type="containsBlanks" dxfId="57" priority="560">
      <formula>LEN(TRIM(J72))=0</formula>
    </cfRule>
    <cfRule type="containsText" dxfId="56" priority="561" operator="containsText" text="Please insert requested value">
      <formula>NOT(ISERROR(SEARCH("Please insert requested value",J72)))</formula>
    </cfRule>
  </conditionalFormatting>
  <conditionalFormatting sqref="J74:L74">
    <cfRule type="containsBlanks" dxfId="55" priority="242">
      <formula>LEN(TRIM(J74))=0</formula>
    </cfRule>
    <cfRule type="containsText" dxfId="54" priority="243" operator="containsText" text="Please insert requested value">
      <formula>NOT(ISERROR(SEARCH("Please insert requested value",J74)))</formula>
    </cfRule>
  </conditionalFormatting>
  <conditionalFormatting sqref="J76:L77">
    <cfRule type="containsBlanks" dxfId="53" priority="552">
      <formula>LEN(TRIM(J76))=0</formula>
    </cfRule>
    <cfRule type="containsText" dxfId="52" priority="553" operator="containsText" text="Please enter required information above">
      <formula>NOT(ISERROR(SEARCH("Please enter required information above",J76)))</formula>
    </cfRule>
  </conditionalFormatting>
  <conditionalFormatting sqref="J81:L81">
    <cfRule type="containsText" dxfId="51" priority="408" operator="containsText" text="Provide response to the question">
      <formula>NOT(ISERROR(SEARCH("Provide response to the question",J81)))</formula>
    </cfRule>
  </conditionalFormatting>
  <conditionalFormatting sqref="J88:L88 J90:L90 J92:L92 J94:L94 J96:L96">
    <cfRule type="containsText" dxfId="50" priority="501" operator="containsText" text="Provide response to the question">
      <formula>NOT(ISERROR(SEARCH("Provide response to the question",J88)))</formula>
    </cfRule>
  </conditionalFormatting>
  <conditionalFormatting sqref="J126:L126">
    <cfRule type="containsBlanks" dxfId="49" priority="30">
      <formula>LEN(TRIM(J126))=0</formula>
    </cfRule>
    <cfRule type="containsText" dxfId="48" priority="31" operator="containsText" text="Please insert requested value">
      <formula>NOT(ISERROR(SEARCH("Please insert requested value",J126)))</formula>
    </cfRule>
  </conditionalFormatting>
  <conditionalFormatting sqref="J128:L128">
    <cfRule type="containsBlanks" dxfId="47" priority="28">
      <formula>LEN(TRIM(J128))=0</formula>
    </cfRule>
    <cfRule type="containsText" dxfId="46" priority="29" operator="containsText" text="Please insert requested value">
      <formula>NOT(ISERROR(SEARCH("Please insert requested value",J128)))</formula>
    </cfRule>
  </conditionalFormatting>
  <conditionalFormatting sqref="J130:L130">
    <cfRule type="containsBlanks" dxfId="45" priority="26">
      <formula>LEN(TRIM(J130))=0</formula>
    </cfRule>
    <cfRule type="containsText" dxfId="44" priority="27" operator="containsText" text="Please insert requested value">
      <formula>NOT(ISERROR(SEARCH("Please insert requested value",J130)))</formula>
    </cfRule>
  </conditionalFormatting>
  <conditionalFormatting sqref="J132:L132">
    <cfRule type="containsBlanks" dxfId="43" priority="24">
      <formula>LEN(TRIM(J132))=0</formula>
    </cfRule>
    <cfRule type="containsText" dxfId="42" priority="25" operator="containsText" text="Please insert requested value">
      <formula>NOT(ISERROR(SEARCH("Please insert requested value",J132)))</formula>
    </cfRule>
  </conditionalFormatting>
  <conditionalFormatting sqref="J134:L134">
    <cfRule type="containsBlanks" dxfId="41" priority="22">
      <formula>LEN(TRIM(J134))=0</formula>
    </cfRule>
    <cfRule type="containsText" dxfId="40" priority="23" operator="containsText" text="Please insert requested value">
      <formula>NOT(ISERROR(SEARCH("Please insert requested value",J134)))</formula>
    </cfRule>
  </conditionalFormatting>
  <conditionalFormatting sqref="J136:L136">
    <cfRule type="containsBlanks" dxfId="39" priority="78">
      <formula>LEN(TRIM(J136))=0</formula>
    </cfRule>
    <cfRule type="containsText" dxfId="38" priority="79" operator="containsText" text="Please insert requested value">
      <formula>NOT(ISERROR(SEARCH("Please insert requested value",J136)))</formula>
    </cfRule>
  </conditionalFormatting>
  <conditionalFormatting sqref="J138:L138">
    <cfRule type="containsBlanks" dxfId="37" priority="76">
      <formula>LEN(TRIM(J138))=0</formula>
    </cfRule>
    <cfRule type="containsText" dxfId="36" priority="77" operator="containsText" text="Please insert requested value">
      <formula>NOT(ISERROR(SEARCH("Please insert requested value",J138)))</formula>
    </cfRule>
  </conditionalFormatting>
  <conditionalFormatting sqref="J140:L140">
    <cfRule type="containsBlanks" dxfId="35" priority="74">
      <formula>LEN(TRIM(J140))=0</formula>
    </cfRule>
    <cfRule type="containsText" dxfId="34" priority="75" operator="containsText" text="Please insert requested value">
      <formula>NOT(ISERROR(SEARCH("Please insert requested value",J140)))</formula>
    </cfRule>
  </conditionalFormatting>
  <conditionalFormatting sqref="J142:L142">
    <cfRule type="containsBlanks" dxfId="33" priority="72">
      <formula>LEN(TRIM(J142))=0</formula>
    </cfRule>
    <cfRule type="containsText" dxfId="32" priority="73" operator="containsText" text="Please insert requested value">
      <formula>NOT(ISERROR(SEARCH("Please insert requested value",J142)))</formula>
    </cfRule>
  </conditionalFormatting>
  <conditionalFormatting sqref="J146:L146">
    <cfRule type="containsBlanks" dxfId="31" priority="70">
      <formula>LEN(TRIM(J146))=0</formula>
    </cfRule>
    <cfRule type="containsText" dxfId="30" priority="71" operator="containsText" text="Please insert requested value">
      <formula>NOT(ISERROR(SEARCH("Please insert requested value",J146)))</formula>
    </cfRule>
  </conditionalFormatting>
  <conditionalFormatting sqref="J148:L148">
    <cfRule type="containsBlanks" dxfId="29" priority="68">
      <formula>LEN(TRIM(J148))=0</formula>
    </cfRule>
    <cfRule type="containsText" dxfId="28" priority="69" operator="containsText" text="Please insert requested value">
      <formula>NOT(ISERROR(SEARCH("Please insert requested value",J148)))</formula>
    </cfRule>
  </conditionalFormatting>
  <conditionalFormatting sqref="J150:L150">
    <cfRule type="containsBlanks" dxfId="27" priority="66">
      <formula>LEN(TRIM(J150))=0</formula>
    </cfRule>
    <cfRule type="containsText" dxfId="26" priority="67" operator="containsText" text="Please insert requested value">
      <formula>NOT(ISERROR(SEARCH("Please insert requested value",J150)))</formula>
    </cfRule>
  </conditionalFormatting>
  <conditionalFormatting sqref="J152:L152">
    <cfRule type="containsBlanks" dxfId="25" priority="64">
      <formula>LEN(TRIM(J152))=0</formula>
    </cfRule>
    <cfRule type="containsText" dxfId="24" priority="65" operator="containsText" text="Please insert requested value">
      <formula>NOT(ISERROR(SEARCH("Please insert requested value",J152)))</formula>
    </cfRule>
  </conditionalFormatting>
  <conditionalFormatting sqref="J160:L160">
    <cfRule type="containsBlanks" dxfId="23" priority="54">
      <formula>LEN(TRIM(J160))=0</formula>
    </cfRule>
    <cfRule type="containsText" dxfId="22" priority="55" operator="containsText" text="Please">
      <formula>NOT(ISERROR(SEARCH("Please",J160)))</formula>
    </cfRule>
  </conditionalFormatting>
  <conditionalFormatting sqref="J164:L164">
    <cfRule type="containsBlanks" dxfId="21" priority="50">
      <formula>LEN(TRIM(J164))=0</formula>
    </cfRule>
    <cfRule type="containsText" dxfId="20" priority="51" operator="containsText" text="Please">
      <formula>NOT(ISERROR(SEARCH("Please",J164)))</formula>
    </cfRule>
  </conditionalFormatting>
  <conditionalFormatting sqref="J166:L166">
    <cfRule type="containsBlanks" dxfId="19" priority="10">
      <formula>LEN(TRIM(J166))=0</formula>
    </cfRule>
    <cfRule type="containsText" dxfId="18" priority="11" operator="containsText" text="Please">
      <formula>NOT(ISERROR(SEARCH("Please",J166)))</formula>
    </cfRule>
  </conditionalFormatting>
  <conditionalFormatting sqref="J168:L168">
    <cfRule type="containsBlanks" dxfId="17" priority="46">
      <formula>LEN(TRIM(J168))=0</formula>
    </cfRule>
    <cfRule type="containsText" dxfId="16" priority="47" operator="containsText" text="Please">
      <formula>NOT(ISERROR(SEARCH("Please",J168)))</formula>
    </cfRule>
  </conditionalFormatting>
  <conditionalFormatting sqref="J170:L170">
    <cfRule type="containsBlanks" dxfId="15" priority="20">
      <formula>LEN(TRIM(J170))=0</formula>
    </cfRule>
    <cfRule type="containsText" dxfId="14" priority="21" operator="containsText" text="Please insert requested value">
      <formula>NOT(ISERROR(SEARCH("Please insert requested value",J170)))</formula>
    </cfRule>
  </conditionalFormatting>
  <conditionalFormatting sqref="J172:L172">
    <cfRule type="containsBlanks" dxfId="13" priority="16">
      <formula>LEN(TRIM(J172))=0</formula>
    </cfRule>
    <cfRule type="containsText" dxfId="12" priority="17" operator="containsText" text="Please">
      <formula>NOT(ISERROR(SEARCH("Please",J172)))</formula>
    </cfRule>
  </conditionalFormatting>
  <conditionalFormatting sqref="L103 L105 L107 L109 L111 L113 L115">
    <cfRule type="containsText" dxfId="11" priority="500" operator="containsText" text="Provide response to the buffer distance question">
      <formula>NOT(ISERROR(SEARCH("Provide response to the buffer distance question",L103)))</formula>
    </cfRule>
  </conditionalFormatting>
  <conditionalFormatting sqref="L122">
    <cfRule type="containsText" dxfId="10" priority="498" operator="containsText" text="Please">
      <formula>NOT(ISERROR(SEARCH("Please",L122)))</formula>
    </cfRule>
  </conditionalFormatting>
  <conditionalFormatting sqref="D54">
    <cfRule type="containsBlanks" dxfId="9" priority="1">
      <formula>LEN(TRIM(D54))=0</formula>
    </cfRule>
    <cfRule type="notContainsBlanks" dxfId="8" priority="2">
      <formula>LEN(TRIM(D54))&gt;0</formula>
    </cfRule>
  </conditionalFormatting>
  <conditionalFormatting sqref="H54">
    <cfRule type="containsText" dxfId="7" priority="5" operator="containsText" text="Class C">
      <formula>NOT(ISERROR(SEARCH("Class C",H54)))</formula>
    </cfRule>
  </conditionalFormatting>
  <conditionalFormatting sqref="H54:I54">
    <cfRule type="containsText" dxfId="6" priority="6" operator="containsText" text="Not Suitable">
      <formula>NOT(ISERROR(SEARCH("Not Suitable",H54)))</formula>
    </cfRule>
    <cfRule type="containsText" dxfId="5" priority="7" operator="containsText" text="Class B">
      <formula>NOT(ISERROR(SEARCH("Class B",H54)))</formula>
    </cfRule>
  </conditionalFormatting>
  <conditionalFormatting sqref="J54:L54">
    <cfRule type="containsBlanks" dxfId="4" priority="3">
      <formula>LEN(TRIM(J54))=0</formula>
    </cfRule>
    <cfRule type="containsText" dxfId="3" priority="4" operator="containsText" text="Please insert requested value">
      <formula>NOT(ISERROR(SEARCH("Please insert requested value",J54)))</formula>
    </cfRule>
  </conditionalFormatting>
  <dataValidations count="1">
    <dataValidation type="date" operator="greaterThan" allowBlank="1" showInputMessage="1" showErrorMessage="1" sqref="F195 F197" xr:uid="{22B260EA-42EF-493B-B310-B288A5C2B9C8}">
      <formula1>45372</formula1>
    </dataValidation>
  </dataValidations>
  <pageMargins left="0.25" right="0.25" top="0.75" bottom="0.75" header="0.3" footer="0.3"/>
  <pageSetup paperSize="9" scale="56" fitToHeight="0" orientation="landscape" horizontalDpi="300" r:id="rId1"/>
  <headerFooter>
    <oddHeader>&amp;C&amp;20&amp;KFF0000Risk Assessment Matrix</oddHeader>
    <oddFooter>&amp;CPage &amp;P of &amp;N</oddFooter>
  </headerFooter>
  <rowBreaks count="3" manualBreakCount="3">
    <brk id="46" max="13" man="1"/>
    <brk id="99" max="13" man="1"/>
    <brk id="158" max="13" man="1"/>
  </rowBreaks>
  <extLst>
    <ext xmlns:x14="http://schemas.microsoft.com/office/spreadsheetml/2009/9/main" uri="{78C0D931-6437-407d-A8EE-F0AAD7539E65}">
      <x14:conditionalFormattings>
        <x14:conditionalFormatting xmlns:xm="http://schemas.microsoft.com/office/excel/2006/main">
          <x14:cfRule type="containsText" priority="200" stopIfTrue="1" operator="containsText" id="{B7014FF0-8F1C-41D6-8C88-F18EF6D0126D}">
            <xm:f>NOT(ISERROR(SEARCH("-",D160)))</xm:f>
            <xm:f>"-"</xm:f>
            <x14:dxf>
              <fill>
                <patternFill>
                  <bgColor rgb="FFFFF7F7"/>
                </patternFill>
              </fill>
              <border>
                <left style="thin">
                  <color rgb="FFFF0000"/>
                </left>
                <right style="thin">
                  <color rgb="FFFF0000"/>
                </right>
                <top style="thin">
                  <color rgb="FFFF0000"/>
                </top>
                <bottom style="thin">
                  <color rgb="FFFF0000"/>
                </bottom>
                <vertical/>
                <horizontal/>
              </border>
            </x14:dxf>
          </x14:cfRule>
          <xm:sqref>D160</xm:sqref>
        </x14:conditionalFormatting>
        <x14:conditionalFormatting xmlns:xm="http://schemas.microsoft.com/office/excel/2006/main">
          <x14:cfRule type="containsText" priority="158" stopIfTrue="1" operator="containsText" id="{D2D806F8-3D09-4A00-B9CA-77BFED7930A6}">
            <xm:f>NOT(ISERROR(SEARCH("-",D164)))</xm:f>
            <xm:f>"-"</xm:f>
            <x14:dxf>
              <fill>
                <patternFill>
                  <bgColor rgb="FFFFF7F7"/>
                </patternFill>
              </fill>
              <border>
                <left style="thin">
                  <color rgb="FFFF0000"/>
                </left>
                <right style="thin">
                  <color rgb="FFFF0000"/>
                </right>
                <top style="thin">
                  <color rgb="FFFF0000"/>
                </top>
                <bottom style="thin">
                  <color rgb="FFFF0000"/>
                </bottom>
                <vertical/>
                <horizontal/>
              </border>
            </x14:dxf>
          </x14:cfRule>
          <xm:sqref>D164</xm:sqref>
        </x14:conditionalFormatting>
        <x14:conditionalFormatting xmlns:xm="http://schemas.microsoft.com/office/excel/2006/main">
          <x14:cfRule type="containsText" priority="14" stopIfTrue="1" operator="containsText" id="{C514D2FC-E77D-4B03-9AD3-2AB54B087E4B}">
            <xm:f>NOT(ISERROR(SEARCH("-",D166)))</xm:f>
            <xm:f>"-"</xm:f>
            <x14:dxf>
              <fill>
                <patternFill>
                  <bgColor rgb="FFFFF7F7"/>
                </patternFill>
              </fill>
              <border>
                <left style="thin">
                  <color rgb="FFFF0000"/>
                </left>
                <right style="thin">
                  <color rgb="FFFF0000"/>
                </right>
                <top style="thin">
                  <color rgb="FFFF0000"/>
                </top>
                <bottom style="thin">
                  <color rgb="FFFF0000"/>
                </bottom>
                <vertical/>
                <horizontal/>
              </border>
            </x14:dxf>
          </x14:cfRule>
          <xm:sqref>D166</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2D623B0E-9168-4F46-A2B7-BB4A9AF292F1}">
          <x14:formula1>
            <xm:f>'Table 5'!$C$4:$F$4</xm:f>
          </x14:formula1>
          <xm:sqref>D24:H24</xm:sqref>
        </x14:dataValidation>
        <x14:dataValidation type="list" allowBlank="1" showInputMessage="1" showErrorMessage="1" xr:uid="{8484BE3D-DA95-415F-9B62-80C168D92B1A}">
          <x14:formula1>
            <xm:f>'Tabe 4 Biosolid Uses'!$E$5:$E$7</xm:f>
          </x14:formula1>
          <xm:sqref>H96 H103 H111 J113 H105 H107 H109 H113 J115 J103 J105 J107 J109 J111 D22:H22 H115 F177 F179 F181 F183 F185 F187 F189 F191 F193 H28 H81 H88 H90 H92 H94</xm:sqref>
        </x14:dataValidation>
        <x14:dataValidation type="list" allowBlank="1" showInputMessage="1" showErrorMessage="1" xr:uid="{67BCBC9C-EF29-406B-9ACB-709E9C8F15BB}">
          <x14:formula1>
            <xm:f>'Tabe 4 Biosolid Uses'!$C$4:$C$10</xm:f>
          </x14:formula1>
          <xm:sqref>D20:H20</xm:sqref>
        </x14:dataValidation>
        <x14:dataValidation type="list" allowBlank="1" showInputMessage="1" showErrorMessage="1" xr:uid="{58F4DD1E-6955-4D25-9433-3FAA7B410161}">
          <x14:formula1>
            <xm:f>'Table 6'!$B$4:$B$10</xm:f>
          </x14:formula1>
          <xm:sqref>D26:H26</xm:sqref>
        </x14:dataValidation>
        <x14:dataValidation type="list" allowBlank="1" showInputMessage="1" showErrorMessage="1" xr:uid="{6BEA63E1-E9DD-4EDE-9449-92B48911B6BA}">
          <x14:formula1>
            <xm:f>'Application Rates'!$N$110:$N$113</xm:f>
          </x14:formula1>
          <xm:sqref>D144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93C1B-5951-4FEA-8D03-B939574A633E}">
  <sheetPr codeName="Sheet12"/>
  <dimension ref="B2:DB89"/>
  <sheetViews>
    <sheetView zoomScale="70" zoomScaleNormal="70" workbookViewId="0">
      <pane xSplit="25680" ySplit="2550" topLeftCell="CK1"/>
      <selection activeCell="E25" sqref="E25"/>
      <selection pane="topRight" activeCell="E25" sqref="E25"/>
      <selection pane="bottomLeft" activeCell="E25" sqref="E25"/>
      <selection pane="bottomRight" activeCell="E25" sqref="E25"/>
    </sheetView>
  </sheetViews>
  <sheetFormatPr defaultColWidth="8.75" defaultRowHeight="14.25"/>
  <cols>
    <col min="1" max="1" width="8.75" style="2"/>
    <col min="2" max="2" width="9.5" style="2" customWidth="1"/>
    <col min="3" max="16384" width="8.75" style="2"/>
  </cols>
  <sheetData>
    <row r="2" spans="2:106">
      <c r="F2" s="2" t="s">
        <v>245</v>
      </c>
      <c r="G2" s="2">
        <f>ROUND('Application Rates'!H6,1)</f>
        <v>0</v>
      </c>
    </row>
    <row r="3" spans="2:106" ht="14.1" customHeight="1">
      <c r="F3" s="2" t="s">
        <v>248</v>
      </c>
      <c r="G3" s="2">
        <f>ROUND('Application Rates'!H10,0)</f>
        <v>0</v>
      </c>
    </row>
    <row r="4" spans="2:106" ht="15" thickBot="1">
      <c r="B4" s="2" t="s">
        <v>250</v>
      </c>
      <c r="F4" s="2" t="s">
        <v>180</v>
      </c>
      <c r="G4" s="158" t="e" cm="1">
        <f t="array" ref="G4">_xlfn.XLOOKUP(G2,F12:F57,_xlfn.XLOOKUP(G3,G6:DB6,G12:DB57))</f>
        <v>#N/A</v>
      </c>
    </row>
    <row r="5" spans="2:106" ht="15">
      <c r="G5" s="300" t="s">
        <v>214</v>
      </c>
      <c r="H5" s="301"/>
      <c r="I5" s="302"/>
    </row>
    <row r="6" spans="2:106">
      <c r="G6" s="2">
        <v>1</v>
      </c>
      <c r="H6" s="2">
        <v>2</v>
      </c>
      <c r="I6" s="2">
        <v>3</v>
      </c>
      <c r="J6" s="2">
        <v>4</v>
      </c>
      <c r="K6" s="2">
        <v>5</v>
      </c>
      <c r="L6" s="2">
        <v>6</v>
      </c>
      <c r="M6" s="2">
        <v>7</v>
      </c>
      <c r="N6" s="2">
        <v>8</v>
      </c>
      <c r="O6" s="2">
        <v>9</v>
      </c>
      <c r="P6" s="2">
        <v>10</v>
      </c>
      <c r="Q6" s="2">
        <v>11</v>
      </c>
      <c r="R6" s="2">
        <v>12</v>
      </c>
      <c r="S6" s="2">
        <v>13</v>
      </c>
      <c r="T6" s="2">
        <v>14</v>
      </c>
      <c r="U6" s="2">
        <v>15</v>
      </c>
      <c r="V6" s="2">
        <v>16</v>
      </c>
      <c r="W6" s="2">
        <v>17</v>
      </c>
      <c r="X6" s="2">
        <v>18</v>
      </c>
      <c r="Y6" s="2">
        <v>19</v>
      </c>
      <c r="Z6" s="2">
        <v>20</v>
      </c>
      <c r="AA6" s="2">
        <v>21</v>
      </c>
      <c r="AB6" s="2">
        <v>22</v>
      </c>
      <c r="AC6" s="2">
        <v>23</v>
      </c>
      <c r="AD6" s="2">
        <v>24</v>
      </c>
      <c r="AE6" s="2">
        <v>25</v>
      </c>
      <c r="AF6" s="2">
        <v>26</v>
      </c>
      <c r="AG6" s="2">
        <v>27</v>
      </c>
      <c r="AH6" s="2">
        <v>28</v>
      </c>
      <c r="AI6" s="2">
        <v>29</v>
      </c>
      <c r="AJ6" s="2">
        <v>30</v>
      </c>
      <c r="AK6" s="2">
        <v>31</v>
      </c>
      <c r="AL6" s="2">
        <v>32</v>
      </c>
      <c r="AM6" s="2">
        <v>33</v>
      </c>
      <c r="AN6" s="2">
        <v>34</v>
      </c>
      <c r="AO6" s="2">
        <v>35</v>
      </c>
      <c r="AP6" s="2">
        <v>36</v>
      </c>
      <c r="AQ6" s="2">
        <v>37</v>
      </c>
      <c r="AR6" s="2">
        <v>38</v>
      </c>
      <c r="AS6" s="2">
        <v>39</v>
      </c>
      <c r="AT6" s="2">
        <v>40</v>
      </c>
      <c r="AU6" s="2">
        <v>41</v>
      </c>
      <c r="AV6" s="2">
        <v>42</v>
      </c>
      <c r="AW6" s="2">
        <v>43</v>
      </c>
      <c r="AX6" s="2">
        <v>44</v>
      </c>
      <c r="AY6" s="2">
        <v>45</v>
      </c>
      <c r="AZ6" s="2">
        <v>46</v>
      </c>
      <c r="BA6" s="2">
        <v>47</v>
      </c>
      <c r="BB6" s="2">
        <v>48</v>
      </c>
      <c r="BC6" s="2">
        <v>49</v>
      </c>
      <c r="BD6" s="2">
        <v>50</v>
      </c>
      <c r="BE6" s="2">
        <v>51</v>
      </c>
      <c r="BF6" s="2">
        <v>52</v>
      </c>
      <c r="BG6" s="2">
        <v>53</v>
      </c>
      <c r="BH6" s="2">
        <v>54</v>
      </c>
      <c r="BI6" s="2">
        <v>55</v>
      </c>
      <c r="BJ6" s="2">
        <v>56</v>
      </c>
      <c r="BK6" s="2">
        <v>57</v>
      </c>
      <c r="BL6" s="2">
        <v>58</v>
      </c>
      <c r="BM6" s="2">
        <v>59</v>
      </c>
      <c r="BN6" s="2">
        <v>60</v>
      </c>
      <c r="BO6" s="2">
        <v>61</v>
      </c>
      <c r="BP6" s="2">
        <v>62</v>
      </c>
      <c r="BQ6" s="2">
        <v>63</v>
      </c>
      <c r="BR6" s="2">
        <v>64</v>
      </c>
      <c r="BS6" s="2">
        <v>65</v>
      </c>
      <c r="BT6" s="2">
        <v>66</v>
      </c>
      <c r="BU6" s="2">
        <v>67</v>
      </c>
      <c r="BV6" s="2">
        <v>68</v>
      </c>
      <c r="BW6" s="2">
        <v>69</v>
      </c>
      <c r="BX6" s="2">
        <v>70</v>
      </c>
      <c r="BY6" s="2">
        <v>71</v>
      </c>
      <c r="BZ6" s="2">
        <v>72</v>
      </c>
      <c r="CA6" s="2">
        <v>73</v>
      </c>
      <c r="CB6" s="2">
        <v>74</v>
      </c>
      <c r="CC6" s="2">
        <v>75</v>
      </c>
      <c r="CD6" s="2">
        <v>76</v>
      </c>
      <c r="CE6" s="2">
        <v>77</v>
      </c>
      <c r="CF6" s="2">
        <v>78</v>
      </c>
      <c r="CG6" s="2">
        <v>79</v>
      </c>
      <c r="CH6" s="2">
        <v>80</v>
      </c>
      <c r="CI6" s="2">
        <v>81</v>
      </c>
      <c r="CJ6" s="2">
        <v>82</v>
      </c>
      <c r="CK6" s="2">
        <v>83</v>
      </c>
      <c r="CL6" s="2">
        <v>84</v>
      </c>
      <c r="CM6" s="2">
        <v>85</v>
      </c>
      <c r="CN6" s="2">
        <v>86</v>
      </c>
      <c r="CO6" s="2">
        <v>87</v>
      </c>
      <c r="CP6" s="2">
        <v>88</v>
      </c>
      <c r="CQ6" s="2">
        <v>89</v>
      </c>
      <c r="CR6" s="2">
        <v>90</v>
      </c>
      <c r="CS6" s="2">
        <v>91</v>
      </c>
      <c r="CT6" s="2">
        <v>92</v>
      </c>
      <c r="CU6" s="2">
        <v>93</v>
      </c>
      <c r="CV6" s="2">
        <v>94</v>
      </c>
      <c r="CW6" s="2">
        <v>95</v>
      </c>
      <c r="CX6" s="2">
        <v>96</v>
      </c>
      <c r="CY6" s="2">
        <v>97</v>
      </c>
      <c r="CZ6" s="2">
        <v>98</v>
      </c>
      <c r="DA6" s="2">
        <v>99</v>
      </c>
      <c r="DB6" s="2">
        <v>100</v>
      </c>
    </row>
    <row r="7" spans="2:106">
      <c r="B7" s="157">
        <f t="shared" ref="B7:B12" si="0" xml:space="preserve"> 166.0678 + (7.435984 - 166.0678)/(1 + (F7/8.076108)^9.458176)</f>
        <v>7.6419228015576834</v>
      </c>
      <c r="F7" s="2">
        <v>4</v>
      </c>
      <c r="G7" s="2">
        <f>$B7*G$6^0.7016</f>
        <v>7.6419228015576834</v>
      </c>
      <c r="H7" s="2">
        <f t="shared" ref="H7:W22" si="1">$B7*H$6^0.702</f>
        <v>12.431562081037194</v>
      </c>
      <c r="I7" s="2">
        <f t="shared" si="1"/>
        <v>16.525011369489093</v>
      </c>
      <c r="J7" s="2">
        <f t="shared" si="1"/>
        <v>20.223147994007551</v>
      </c>
      <c r="K7" s="2">
        <f>$B7*K$6^0.7021</f>
        <v>23.656445278235243</v>
      </c>
      <c r="L7" s="2">
        <f t="shared" si="1"/>
        <v>26.882200993678595</v>
      </c>
      <c r="M7" s="2">
        <f t="shared" si="1"/>
        <v>29.95445830499655</v>
      </c>
      <c r="N7" s="2">
        <f t="shared" si="1"/>
        <v>32.89817579814634</v>
      </c>
      <c r="O7" s="2">
        <f t="shared" si="1"/>
        <v>35.733938676543751</v>
      </c>
      <c r="P7" s="2">
        <f t="shared" si="1"/>
        <v>38.477127828944646</v>
      </c>
      <c r="Q7" s="2">
        <f t="shared" si="1"/>
        <v>41.139623339914046</v>
      </c>
      <c r="R7" s="2">
        <f t="shared" si="1"/>
        <v>43.730846176529866</v>
      </c>
      <c r="S7" s="2">
        <f t="shared" si="1"/>
        <v>46.258429002136097</v>
      </c>
      <c r="T7" s="2">
        <f t="shared" si="1"/>
        <v>48.728666553200583</v>
      </c>
      <c r="U7" s="2">
        <f t="shared" si="1"/>
        <v>51.146828587895854</v>
      </c>
      <c r="V7" s="2">
        <f t="shared" si="1"/>
        <v>53.517383701411958</v>
      </c>
      <c r="W7" s="2">
        <f t="shared" si="1"/>
        <v>55.844163372478405</v>
      </c>
      <c r="X7" s="2">
        <f t="shared" ref="X7:AM22" si="2">$B7*X$6^0.702</f>
        <v>58.130484773659404</v>
      </c>
      <c r="Y7" s="2">
        <f t="shared" si="2"/>
        <v>60.379244421854466</v>
      </c>
      <c r="Z7" s="2">
        <f t="shared" si="2"/>
        <v>62.592990759868592</v>
      </c>
      <c r="AA7" s="2">
        <f t="shared" si="2"/>
        <v>64.773981223162522</v>
      </c>
      <c r="AB7" s="2">
        <f t="shared" si="2"/>
        <v>66.924227687353948</v>
      </c>
      <c r="AC7" s="2">
        <f t="shared" si="2"/>
        <v>69.045533081582917</v>
      </c>
      <c r="AD7" s="2">
        <f t="shared" si="2"/>
        <v>71.139521193410403</v>
      </c>
      <c r="AE7" s="2">
        <f t="shared" si="2"/>
        <v>73.207661161538226</v>
      </c>
      <c r="AF7" s="2">
        <f t="shared" si="2"/>
        <v>75.251287777218693</v>
      </c>
      <c r="AG7" s="2">
        <f t="shared" si="2"/>
        <v>77.271618444790704</v>
      </c>
      <c r="AH7" s="2">
        <f t="shared" si="2"/>
        <v>79.269767454180055</v>
      </c>
      <c r="AI7" s="2">
        <f t="shared" si="2"/>
        <v>81.246758071919714</v>
      </c>
      <c r="AJ7" s="2">
        <f t="shared" si="2"/>
        <v>83.203532847648034</v>
      </c>
      <c r="AK7" s="2">
        <f t="shared" si="2"/>
        <v>85.140962450013745</v>
      </c>
      <c r="AL7" s="2">
        <f t="shared" si="2"/>
        <v>87.059853282367499</v>
      </c>
      <c r="AM7" s="2">
        <f t="shared" si="2"/>
        <v>88.960954079515844</v>
      </c>
      <c r="AN7" s="2">
        <f t="shared" ref="AN7:BC22" si="3">$B7*AN$6^0.702</f>
        <v>90.844961648531836</v>
      </c>
      <c r="AO7" s="2">
        <f t="shared" si="3"/>
        <v>92.712525886528312</v>
      </c>
      <c r="AP7" s="2">
        <f t="shared" si="3"/>
        <v>94.564254184461703</v>
      </c>
      <c r="AQ7" s="2">
        <f t="shared" si="3"/>
        <v>96.400715307016767</v>
      </c>
      <c r="AR7" s="2">
        <f t="shared" si="3"/>
        <v>98.222442823343258</v>
      </c>
      <c r="AS7" s="2">
        <f t="shared" si="3"/>
        <v>100.02993815106167</v>
      </c>
      <c r="AT7" s="2">
        <f t="shared" si="3"/>
        <v>101.82367326590698</v>
      </c>
      <c r="AU7" s="2">
        <f t="shared" si="3"/>
        <v>103.6040931211585</v>
      </c>
      <c r="AV7" s="2">
        <f t="shared" si="3"/>
        <v>105.3716178142426</v>
      </c>
      <c r="AW7" s="2">
        <f t="shared" si="3"/>
        <v>107.12664453230467</v>
      </c>
      <c r="AX7" s="2">
        <f t="shared" si="3"/>
        <v>108.86954930390351</v>
      </c>
      <c r="AY7" s="2">
        <f t="shared" si="3"/>
        <v>110.60068858010546</v>
      </c>
      <c r="AZ7" s="2">
        <f t="shared" si="3"/>
        <v>112.3204006650062</v>
      </c>
      <c r="BA7" s="2">
        <f t="shared" si="3"/>
        <v>114.02900701297422</v>
      </c>
      <c r="BB7" s="2">
        <f t="shared" si="3"/>
        <v>115.72681340759908</v>
      </c>
      <c r="BC7" s="2">
        <f t="shared" si="3"/>
        <v>117.41411103536439</v>
      </c>
      <c r="BD7" s="2">
        <f t="shared" ref="BD7:BS22" si="4">$B7*BD$6^0.702</f>
        <v>119.09117746540068</v>
      </c>
      <c r="BE7" s="2">
        <f t="shared" si="4"/>
        <v>120.75827754524144</v>
      </c>
      <c r="BF7" s="2">
        <f t="shared" si="4"/>
        <v>122.41566422128795</v>
      </c>
      <c r="BG7" s="2">
        <f t="shared" si="4"/>
        <v>124.06357929163329</v>
      </c>
      <c r="BH7" s="2">
        <f t="shared" si="4"/>
        <v>125.70225409799087</v>
      </c>
      <c r="BI7" s="2">
        <f t="shared" si="4"/>
        <v>127.33191016268805</v>
      </c>
      <c r="BJ7" s="2">
        <f t="shared" si="4"/>
        <v>128.95275977600218</v>
      </c>
      <c r="BK7" s="2">
        <f t="shared" si="4"/>
        <v>130.56500653852808</v>
      </c>
      <c r="BL7" s="2">
        <f t="shared" si="4"/>
        <v>132.16884586274571</v>
      </c>
      <c r="BM7" s="2">
        <f t="shared" si="4"/>
        <v>133.7644654375064</v>
      </c>
      <c r="BN7" s="2">
        <f t="shared" si="4"/>
        <v>135.35204565875986</v>
      </c>
      <c r="BO7" s="2">
        <f t="shared" si="4"/>
        <v>136.93176002949781</v>
      </c>
      <c r="BP7" s="2">
        <f t="shared" si="4"/>
        <v>138.50377553157921</v>
      </c>
      <c r="BQ7" s="2">
        <f t="shared" si="4"/>
        <v>140.06825297183727</v>
      </c>
      <c r="BR7" s="2">
        <f t="shared" si="4"/>
        <v>141.62534730462517</v>
      </c>
      <c r="BS7" s="2">
        <f t="shared" si="4"/>
        <v>143.17520793274679</v>
      </c>
      <c r="BT7" s="2">
        <f t="shared" ref="BT7:CI22" si="5">$B7*BT$6^0.702</f>
        <v>144.71797898853089</v>
      </c>
      <c r="BU7" s="2">
        <f t="shared" si="5"/>
        <v>146.25379959663979</v>
      </c>
      <c r="BV7" s="2">
        <f t="shared" si="5"/>
        <v>147.78280412005316</v>
      </c>
      <c r="BW7" s="2">
        <f t="shared" si="5"/>
        <v>149.30512239053539</v>
      </c>
      <c r="BX7" s="2">
        <f t="shared" si="5"/>
        <v>150.82087992477673</v>
      </c>
      <c r="BY7" s="2">
        <f t="shared" si="5"/>
        <v>152.3301981272885</v>
      </c>
      <c r="BZ7" s="2">
        <f t="shared" si="5"/>
        <v>153.83319448104001</v>
      </c>
      <c r="CA7" s="2">
        <f t="shared" si="5"/>
        <v>155.32998272673785</v>
      </c>
      <c r="CB7" s="2">
        <f t="shared" si="5"/>
        <v>156.82067303156933</v>
      </c>
      <c r="CC7" s="2">
        <f t="shared" si="5"/>
        <v>158.30537214816326</v>
      </c>
      <c r="CD7" s="2">
        <f t="shared" si="5"/>
        <v>159.784183564459</v>
      </c>
      <c r="CE7" s="2">
        <f t="shared" si="5"/>
        <v>161.25720764511397</v>
      </c>
      <c r="CF7" s="2">
        <f t="shared" si="5"/>
        <v>162.72454176503334</v>
      </c>
      <c r="CG7" s="2">
        <f t="shared" si="5"/>
        <v>164.18628043555529</v>
      </c>
      <c r="CH7" s="2">
        <f t="shared" si="5"/>
        <v>165.6425154237819</v>
      </c>
      <c r="CI7" s="2">
        <f t="shared" si="5"/>
        <v>167.09333586551162</v>
      </c>
      <c r="CJ7" s="2">
        <f t="shared" ref="CJ7:CY22" si="6">$B7*CJ$6^0.702</f>
        <v>168.53882837218802</v>
      </c>
      <c r="CK7" s="2">
        <f t="shared" si="6"/>
        <v>169.97907713225447</v>
      </c>
      <c r="CL7" s="2">
        <f t="shared" si="6"/>
        <v>171.41416400726692</v>
      </c>
      <c r="CM7" s="2">
        <f t="shared" si="6"/>
        <v>172.84416862309931</v>
      </c>
      <c r="CN7" s="2">
        <f t="shared" si="6"/>
        <v>174.26916845654247</v>
      </c>
      <c r="CO7" s="2">
        <f t="shared" si="6"/>
        <v>175.6892389175843</v>
      </c>
      <c r="CP7" s="2">
        <f t="shared" si="6"/>
        <v>177.10445342762998</v>
      </c>
      <c r="CQ7" s="2">
        <f t="shared" si="6"/>
        <v>178.51488349390905</v>
      </c>
      <c r="CR7" s="2">
        <f t="shared" si="6"/>
        <v>179.92059878029434</v>
      </c>
      <c r="CS7" s="2">
        <f t="shared" si="6"/>
        <v>181.32166717474394</v>
      </c>
      <c r="CT7" s="2">
        <f t="shared" si="6"/>
        <v>182.71815485356365</v>
      </c>
      <c r="CU7" s="2">
        <f t="shared" si="6"/>
        <v>184.11012634267067</v>
      </c>
      <c r="CV7" s="2">
        <f t="shared" si="6"/>
        <v>185.49764457603109</v>
      </c>
      <c r="CW7" s="2">
        <f t="shared" si="6"/>
        <v>186.88077095142947</v>
      </c>
      <c r="CX7" s="2">
        <f t="shared" si="6"/>
        <v>188.25956538371813</v>
      </c>
      <c r="CY7" s="2">
        <f t="shared" si="6"/>
        <v>189.63408635568703</v>
      </c>
      <c r="CZ7" s="2">
        <f t="shared" ref="CZ7:DB26" si="7">$B7*CZ$6^0.702</f>
        <v>191.00439096668219</v>
      </c>
      <c r="DA7" s="2">
        <f t="shared" si="7"/>
        <v>192.37053497909497</v>
      </c>
      <c r="DB7" s="2">
        <f t="shared" si="7"/>
        <v>193.73257286283663</v>
      </c>
    </row>
    <row r="8" spans="2:106">
      <c r="B8" s="157">
        <f t="shared" si="0"/>
        <v>7.6960107872363039</v>
      </c>
      <c r="F8" s="2">
        <v>4.0999999999999996</v>
      </c>
      <c r="G8" s="2">
        <f t="shared" ref="G8:V23" si="8">$B8*G$6^0.702</f>
        <v>7.6960107872363039</v>
      </c>
      <c r="H8" s="2">
        <f t="shared" si="1"/>
        <v>12.519550165876911</v>
      </c>
      <c r="I8" s="2">
        <f t="shared" si="1"/>
        <v>16.641972061385871</v>
      </c>
      <c r="J8" s="2">
        <f t="shared" si="1"/>
        <v>20.366283349791768</v>
      </c>
      <c r="K8" s="2">
        <f t="shared" si="1"/>
        <v>23.820046821398499</v>
      </c>
      <c r="L8" s="2">
        <f t="shared" si="1"/>
        <v>27.072467781254559</v>
      </c>
      <c r="M8" s="2">
        <f t="shared" si="1"/>
        <v>30.166469909128594</v>
      </c>
      <c r="N8" s="2">
        <f t="shared" si="1"/>
        <v>33.131022439970586</v>
      </c>
      <c r="O8" s="2">
        <f t="shared" si="1"/>
        <v>35.98685627510725</v>
      </c>
      <c r="P8" s="2">
        <f t="shared" si="1"/>
        <v>38.749461166117619</v>
      </c>
      <c r="Q8" s="2">
        <f t="shared" si="1"/>
        <v>41.430801282405106</v>
      </c>
      <c r="R8" s="2">
        <f t="shared" si="1"/>
        <v>44.040364270749286</v>
      </c>
      <c r="S8" s="2">
        <f t="shared" si="1"/>
        <v>46.585836816943257</v>
      </c>
      <c r="T8" s="2">
        <f t="shared" si="1"/>
        <v>49.073558210327839</v>
      </c>
      <c r="U8" s="2">
        <f t="shared" si="1"/>
        <v>51.508835507359251</v>
      </c>
      <c r="V8" s="2">
        <f t="shared" si="1"/>
        <v>53.896168931041494</v>
      </c>
      <c r="W8" s="2">
        <f t="shared" si="1"/>
        <v>56.239417078536448</v>
      </c>
      <c r="X8" s="2">
        <f t="shared" si="2"/>
        <v>58.541920600685565</v>
      </c>
      <c r="Y8" s="2">
        <f t="shared" si="2"/>
        <v>60.806596515349767</v>
      </c>
      <c r="Z8" s="2">
        <f t="shared" si="2"/>
        <v>63.036011302697382</v>
      </c>
      <c r="AA8" s="2">
        <f t="shared" si="2"/>
        <v>65.23243837586125</v>
      </c>
      <c r="AB8" s="2">
        <f t="shared" si="2"/>
        <v>67.397903850108236</v>
      </c>
      <c r="AC8" s="2">
        <f t="shared" si="2"/>
        <v>69.534223415346588</v>
      </c>
      <c r="AD8" s="2">
        <f t="shared" si="2"/>
        <v>71.643032351977567</v>
      </c>
      <c r="AE8" s="2">
        <f t="shared" si="2"/>
        <v>73.725810196969917</v>
      </c>
      <c r="AF8" s="2">
        <f t="shared" si="2"/>
        <v>75.783901188958779</v>
      </c>
      <c r="AG8" s="2">
        <f t="shared" si="2"/>
        <v>77.818531348824976</v>
      </c>
      <c r="AH8" s="2">
        <f t="shared" si="2"/>
        <v>79.83082285321332</v>
      </c>
      <c r="AI8" s="2">
        <f t="shared" si="2"/>
        <v>81.821806211130522</v>
      </c>
      <c r="AJ8" s="2">
        <f t="shared" si="2"/>
        <v>83.792430643390858</v>
      </c>
      <c r="AK8" s="2">
        <f t="shared" si="2"/>
        <v>85.743572981059884</v>
      </c>
      <c r="AL8" s="2">
        <f t="shared" si="2"/>
        <v>87.676045335048229</v>
      </c>
      <c r="AM8" s="2">
        <f t="shared" si="2"/>
        <v>89.590601739556135</v>
      </c>
      <c r="AN8" s="2">
        <f t="shared" si="3"/>
        <v>91.487943933516334</v>
      </c>
      <c r="AO8" s="2">
        <f t="shared" si="3"/>
        <v>93.368726413882129</v>
      </c>
      <c r="AP8" s="2">
        <f t="shared" si="3"/>
        <v>95.233560870600442</v>
      </c>
      <c r="AQ8" s="2">
        <f t="shared" si="3"/>
        <v>97.083020093957543</v>
      </c>
      <c r="AR8" s="2">
        <f t="shared" si="3"/>
        <v>98.91764142959785</v>
      </c>
      <c r="AS8" s="2">
        <f t="shared" si="3"/>
        <v>100.73792984407447</v>
      </c>
      <c r="AT8" s="2">
        <f t="shared" si="3"/>
        <v>102.54436065367126</v>
      </c>
      <c r="AU8" s="2">
        <f t="shared" si="3"/>
        <v>104.33738196095696</v>
      </c>
      <c r="AV8" s="2">
        <f t="shared" si="3"/>
        <v>106.11741683672267</v>
      </c>
      <c r="AW8" s="2">
        <f t="shared" si="3"/>
        <v>107.8848652793241</v>
      </c>
      <c r="AX8" s="2">
        <f t="shared" si="3"/>
        <v>109.64010597877427</v>
      </c>
      <c r="AY8" s="2">
        <f t="shared" si="3"/>
        <v>111.38349790902815</v>
      </c>
      <c r="AZ8" s="2">
        <f t="shared" si="3"/>
        <v>113.11538176862942</v>
      </c>
      <c r="BA8" s="2">
        <f t="shared" si="3"/>
        <v>114.83608128713568</v>
      </c>
      <c r="BB8" s="2">
        <f t="shared" si="3"/>
        <v>116.54590441241095</v>
      </c>
      <c r="BC8" s="2">
        <f t="shared" si="3"/>
        <v>118.24514439189794</v>
      </c>
      <c r="BD8" s="2">
        <f t="shared" si="4"/>
        <v>119.9340807593054</v>
      </c>
      <c r="BE8" s="2">
        <f t="shared" si="4"/>
        <v>121.61298023670419</v>
      </c>
      <c r="BF8" s="2">
        <f t="shared" si="4"/>
        <v>123.28209756079907</v>
      </c>
      <c r="BG8" s="2">
        <f t="shared" si="4"/>
        <v>124.9416762410812</v>
      </c>
      <c r="BH8" s="2">
        <f t="shared" si="4"/>
        <v>126.59194925665389</v>
      </c>
      <c r="BI8" s="2">
        <f t="shared" si="4"/>
        <v>128.2331396977348</v>
      </c>
      <c r="BJ8" s="2">
        <f t="shared" si="4"/>
        <v>129.86546135714892</v>
      </c>
      <c r="BK8" s="2">
        <f t="shared" si="4"/>
        <v>131.48911927653501</v>
      </c>
      <c r="BL8" s="2">
        <f t="shared" si="4"/>
        <v>133.10431025146303</v>
      </c>
      <c r="BM8" s="2">
        <f t="shared" si="4"/>
        <v>134.71122329920809</v>
      </c>
      <c r="BN8" s="2">
        <f t="shared" si="4"/>
        <v>136.31004009252601</v>
      </c>
      <c r="BO8" s="2">
        <f t="shared" si="4"/>
        <v>137.90093536242765</v>
      </c>
      <c r="BP8" s="2">
        <f t="shared" si="4"/>
        <v>139.48407727263577</v>
      </c>
      <c r="BQ8" s="2">
        <f t="shared" si="4"/>
        <v>141.05962776814192</v>
      </c>
      <c r="BR8" s="2">
        <f t="shared" si="4"/>
        <v>142.62774290003486</v>
      </c>
      <c r="BS8" s="2">
        <f t="shared" si="4"/>
        <v>144.1885731285613</v>
      </c>
      <c r="BT8" s="2">
        <f t="shared" si="5"/>
        <v>145.74226360618957</v>
      </c>
      <c r="BU8" s="2">
        <f t="shared" si="5"/>
        <v>147.28895444227817</v>
      </c>
      <c r="BV8" s="2">
        <f t="shared" si="5"/>
        <v>148.82878095080085</v>
      </c>
      <c r="BW8" s="2">
        <f t="shared" si="5"/>
        <v>150.36187388244497</v>
      </c>
      <c r="BX8" s="2">
        <f t="shared" si="5"/>
        <v>151.88835964228258</v>
      </c>
      <c r="BY8" s="2">
        <f t="shared" si="5"/>
        <v>153.40836049410154</v>
      </c>
      <c r="BZ8" s="2">
        <f t="shared" si="5"/>
        <v>154.92199475239198</v>
      </c>
      <c r="CA8" s="2">
        <f t="shared" si="5"/>
        <v>156.42937696289417</v>
      </c>
      <c r="CB8" s="2">
        <f t="shared" si="5"/>
        <v>157.93061807253653</v>
      </c>
      <c r="CC8" s="2">
        <f t="shared" si="5"/>
        <v>159.42582558952139</v>
      </c>
      <c r="CD8" s="2">
        <f t="shared" si="5"/>
        <v>160.91510373425487</v>
      </c>
      <c r="CE8" s="2">
        <f t="shared" si="5"/>
        <v>162.39855358175512</v>
      </c>
      <c r="CF8" s="2">
        <f t="shared" si="5"/>
        <v>163.87627319612724</v>
      </c>
      <c r="CG8" s="2">
        <f t="shared" si="5"/>
        <v>165.34835775764157</v>
      </c>
      <c r="CH8" s="2">
        <f t="shared" si="5"/>
        <v>166.81489968290919</v>
      </c>
      <c r="CI8" s="2">
        <f t="shared" si="5"/>
        <v>168.27598873861373</v>
      </c>
      <c r="CJ8" s="2">
        <f t="shared" si="6"/>
        <v>169.73171214921706</v>
      </c>
      <c r="CK8" s="2">
        <f t="shared" si="6"/>
        <v>171.18215469903132</v>
      </c>
      <c r="CL8" s="2">
        <f t="shared" si="6"/>
        <v>172.62739882901204</v>
      </c>
      <c r="CM8" s="2">
        <f t="shared" si="6"/>
        <v>174.06752472860902</v>
      </c>
      <c r="CN8" s="2">
        <f t="shared" si="6"/>
        <v>175.50261042297811</v>
      </c>
      <c r="CO8" s="2">
        <f t="shared" si="6"/>
        <v>176.93273185584391</v>
      </c>
      <c r="CP8" s="2">
        <f t="shared" si="6"/>
        <v>178.35796296827348</v>
      </c>
      <c r="CQ8" s="2">
        <f t="shared" si="6"/>
        <v>179.77837577361007</v>
      </c>
      <c r="CR8" s="2">
        <f t="shared" si="6"/>
        <v>181.1940404287933</v>
      </c>
      <c r="CS8" s="2">
        <f t="shared" si="6"/>
        <v>182.60502530227853</v>
      </c>
      <c r="CT8" s="2">
        <f t="shared" si="6"/>
        <v>184.01139703875413</v>
      </c>
      <c r="CU8" s="2">
        <f t="shared" si="6"/>
        <v>185.41322062083867</v>
      </c>
      <c r="CV8" s="2">
        <f t="shared" si="6"/>
        <v>186.81055942793213</v>
      </c>
      <c r="CW8" s="2">
        <f t="shared" si="6"/>
        <v>188.20347529238018</v>
      </c>
      <c r="CX8" s="2">
        <f t="shared" si="6"/>
        <v>189.59202855310036</v>
      </c>
      <c r="CY8" s="2">
        <f t="shared" si="6"/>
        <v>190.976278106812</v>
      </c>
      <c r="CZ8" s="2">
        <f t="shared" si="7"/>
        <v>192.3562814569988</v>
      </c>
      <c r="DA8" s="2">
        <f t="shared" si="7"/>
        <v>193.73209476072702</v>
      </c>
      <c r="DB8" s="2">
        <f t="shared" si="7"/>
        <v>195.10377287343496</v>
      </c>
    </row>
    <row r="9" spans="2:106">
      <c r="B9" s="157">
        <f t="shared" si="0"/>
        <v>7.7624363582426099</v>
      </c>
      <c r="F9" s="2">
        <v>4.2</v>
      </c>
      <c r="G9" s="2">
        <f t="shared" si="8"/>
        <v>7.7624363582426099</v>
      </c>
      <c r="H9" s="2">
        <f t="shared" si="1"/>
        <v>12.627608521238066</v>
      </c>
      <c r="I9" s="2">
        <f t="shared" si="1"/>
        <v>16.785611737499881</v>
      </c>
      <c r="J9" s="2">
        <f t="shared" si="1"/>
        <v>20.542068186662036</v>
      </c>
      <c r="K9" s="2">
        <f t="shared" si="1"/>
        <v>24.025641675050792</v>
      </c>
      <c r="L9" s="2">
        <f t="shared" si="1"/>
        <v>27.3061348304097</v>
      </c>
      <c r="M9" s="2">
        <f t="shared" si="1"/>
        <v>30.4268418140487</v>
      </c>
      <c r="N9" s="2">
        <f t="shared" si="1"/>
        <v>33.416981899285233</v>
      </c>
      <c r="O9" s="2">
        <f t="shared" si="1"/>
        <v>36.297464919362319</v>
      </c>
      <c r="P9" s="2">
        <f t="shared" si="1"/>
        <v>39.08391432052521</v>
      </c>
      <c r="Q9" s="2">
        <f t="shared" si="1"/>
        <v>41.788397536947372</v>
      </c>
      <c r="R9" s="2">
        <f t="shared" si="1"/>
        <v>44.420484104892708</v>
      </c>
      <c r="S9" s="2">
        <f t="shared" si="1"/>
        <v>46.98792705523973</v>
      </c>
      <c r="T9" s="2">
        <f t="shared" si="1"/>
        <v>49.497120392807943</v>
      </c>
      <c r="U9" s="2">
        <f t="shared" si="1"/>
        <v>51.953416980155616</v>
      </c>
      <c r="V9" s="2">
        <f t="shared" si="1"/>
        <v>54.361355882472786</v>
      </c>
      <c r="W9" s="2">
        <f t="shared" si="1"/>
        <v>56.724829001126167</v>
      </c>
      <c r="X9" s="2">
        <f t="shared" si="2"/>
        <v>59.047205820679757</v>
      </c>
      <c r="Y9" s="2">
        <f t="shared" si="2"/>
        <v>61.331428536269094</v>
      </c>
      <c r="Z9" s="2">
        <f t="shared" si="2"/>
        <v>63.580085779786998</v>
      </c>
      <c r="AA9" s="2">
        <f t="shared" si="2"/>
        <v>65.79547058657964</v>
      </c>
      <c r="AB9" s="2">
        <f t="shared" si="2"/>
        <v>67.979626559657504</v>
      </c>
      <c r="AC9" s="2">
        <f t="shared" si="2"/>
        <v>70.1343850604556</v>
      </c>
      <c r="AD9" s="2">
        <f t="shared" si="2"/>
        <v>72.261395483756942</v>
      </c>
      <c r="AE9" s="2">
        <f t="shared" si="2"/>
        <v>74.36215013666417</v>
      </c>
      <c r="AF9" s="2">
        <f t="shared" si="2"/>
        <v>76.438004860163446</v>
      </c>
      <c r="AG9" s="2">
        <f t="shared" si="2"/>
        <v>78.490196257129256</v>
      </c>
      <c r="AH9" s="2">
        <f t="shared" si="2"/>
        <v>80.519856189902825</v>
      </c>
      <c r="AI9" s="2">
        <f t="shared" si="2"/>
        <v>82.528024061988475</v>
      </c>
      <c r="AJ9" s="2">
        <f t="shared" si="2"/>
        <v>84.515657287085872</v>
      </c>
      <c r="AK9" s="2">
        <f t="shared" si="2"/>
        <v>86.483640264337836</v>
      </c>
      <c r="AL9" s="2">
        <f t="shared" si="2"/>
        <v>88.432792114121654</v>
      </c>
      <c r="AM9" s="2">
        <f t="shared" si="2"/>
        <v>90.363873378834285</v>
      </c>
      <c r="AN9" s="2">
        <f t="shared" si="3"/>
        <v>92.277591854235922</v>
      </c>
      <c r="AO9" s="2">
        <f t="shared" si="3"/>
        <v>94.174607686353795</v>
      </c>
      <c r="AP9" s="2">
        <f t="shared" si="3"/>
        <v>96.055537844734218</v>
      </c>
      <c r="AQ9" s="2">
        <f t="shared" si="3"/>
        <v>97.920960063513334</v>
      </c>
      <c r="AR9" s="2">
        <f t="shared" si="3"/>
        <v>99.771416326256698</v>
      </c>
      <c r="AS9" s="2">
        <f t="shared" si="3"/>
        <v>101.60741595796918</v>
      </c>
      <c r="AT9" s="2">
        <f t="shared" si="3"/>
        <v>103.42943837746988</v>
      </c>
      <c r="AU9" s="2">
        <f t="shared" si="3"/>
        <v>105.23793555497662</v>
      </c>
      <c r="AV9" s="2">
        <f t="shared" si="3"/>
        <v>107.03333421287603</v>
      </c>
      <c r="AW9" s="2">
        <f t="shared" si="3"/>
        <v>108.81603780197736</v>
      </c>
      <c r="AX9" s="2">
        <f t="shared" si="3"/>
        <v>110.58642828083114</v>
      </c>
      <c r="AY9" s="2">
        <f t="shared" si="3"/>
        <v>112.3448677217573</v>
      </c>
      <c r="AZ9" s="2">
        <f t="shared" si="3"/>
        <v>114.09169976392627</v>
      </c>
      <c r="BA9" s="2">
        <f t="shared" si="3"/>
        <v>115.82725093106023</v>
      </c>
      <c r="BB9" s="2">
        <f t="shared" si="3"/>
        <v>117.55183182897332</v>
      </c>
      <c r="BC9" s="2">
        <f t="shared" si="3"/>
        <v>119.26573823617652</v>
      </c>
      <c r="BD9" s="2">
        <f t="shared" si="4"/>
        <v>120.96925209908132</v>
      </c>
      <c r="BE9" s="2">
        <f t="shared" si="4"/>
        <v>122.66264244188187</v>
      </c>
      <c r="BF9" s="2">
        <f t="shared" si="4"/>
        <v>124.34616619995855</v>
      </c>
      <c r="BG9" s="2">
        <f t="shared" si="4"/>
        <v>126.02006898457412</v>
      </c>
      <c r="BH9" s="2">
        <f t="shared" si="4"/>
        <v>127.68458578571394</v>
      </c>
      <c r="BI9" s="2">
        <f t="shared" si="4"/>
        <v>129.33994161912506</v>
      </c>
      <c r="BJ9" s="2">
        <f t="shared" si="4"/>
        <v>130.98635212291455</v>
      </c>
      <c r="BK9" s="2">
        <f t="shared" si="4"/>
        <v>132.62402410847022</v>
      </c>
      <c r="BL9" s="2">
        <f t="shared" si="4"/>
        <v>134.25315606993792</v>
      </c>
      <c r="BM9" s="2">
        <f t="shared" si="4"/>
        <v>135.87393865603275</v>
      </c>
      <c r="BN9" s="2">
        <f t="shared" si="4"/>
        <v>137.4865551075589</v>
      </c>
      <c r="BO9" s="2">
        <f t="shared" si="4"/>
        <v>139.09118166366011</v>
      </c>
      <c r="BP9" s="2">
        <f t="shared" si="4"/>
        <v>140.68798793950867</v>
      </c>
      <c r="BQ9" s="2">
        <f t="shared" si="4"/>
        <v>142.27713727787076</v>
      </c>
      <c r="BR9" s="2">
        <f t="shared" si="4"/>
        <v>143.85878707673845</v>
      </c>
      <c r="BS9" s="2">
        <f t="shared" si="4"/>
        <v>145.43308909500638</v>
      </c>
      <c r="BT9" s="2">
        <f t="shared" si="5"/>
        <v>147.00018973797833</v>
      </c>
      <c r="BU9" s="2">
        <f t="shared" si="5"/>
        <v>148.56023032432037</v>
      </c>
      <c r="BV9" s="2">
        <f t="shared" si="5"/>
        <v>150.11334733592406</v>
      </c>
      <c r="BW9" s="2">
        <f t="shared" si="5"/>
        <v>151.65967265200806</v>
      </c>
      <c r="BX9" s="2">
        <f t="shared" si="5"/>
        <v>153.199333768668</v>
      </c>
      <c r="BY9" s="2">
        <f t="shared" si="5"/>
        <v>154.73245400497115</v>
      </c>
      <c r="BZ9" s="2">
        <f t="shared" si="5"/>
        <v>156.25915269660001</v>
      </c>
      <c r="CA9" s="2">
        <f t="shared" si="5"/>
        <v>157.77954537795853</v>
      </c>
      <c r="CB9" s="2">
        <f t="shared" si="5"/>
        <v>159.29374395357684</v>
      </c>
      <c r="CC9" s="2">
        <f t="shared" si="5"/>
        <v>160.80185685957872</v>
      </c>
      <c r="CD9" s="2">
        <f t="shared" si="5"/>
        <v>162.3039892159143</v>
      </c>
      <c r="CE9" s="2">
        <f t="shared" si="5"/>
        <v>163.80024296999727</v>
      </c>
      <c r="CF9" s="2">
        <f t="shared" si="5"/>
        <v>165.29071703234064</v>
      </c>
      <c r="CG9" s="2">
        <f t="shared" si="5"/>
        <v>166.77550740473174</v>
      </c>
      <c r="CH9" s="2">
        <f t="shared" si="5"/>
        <v>168.25470730144502</v>
      </c>
      <c r="CI9" s="2">
        <f t="shared" si="5"/>
        <v>169.72840726395563</v>
      </c>
      <c r="CJ9" s="2">
        <f t="shared" si="6"/>
        <v>171.19669526957446</v>
      </c>
      <c r="CK9" s="2">
        <f t="shared" si="6"/>
        <v>172.6596568344014</v>
      </c>
      <c r="CL9" s="2">
        <f t="shared" si="6"/>
        <v>174.11737511095384</v>
      </c>
      <c r="CM9" s="2">
        <f t="shared" si="6"/>
        <v>175.56993098081026</v>
      </c>
      <c r="CN9" s="2">
        <f t="shared" si="6"/>
        <v>177.01740314257484</v>
      </c>
      <c r="CO9" s="2">
        <f t="shared" si="6"/>
        <v>178.45986819545533</v>
      </c>
      <c r="CP9" s="2">
        <f t="shared" si="6"/>
        <v>179.8974007187166</v>
      </c>
      <c r="CQ9" s="2">
        <f t="shared" si="6"/>
        <v>181.3300733472613</v>
      </c>
      <c r="CR9" s="2">
        <f t="shared" si="6"/>
        <v>182.75795684356544</v>
      </c>
      <c r="CS9" s="2">
        <f t="shared" si="6"/>
        <v>184.18112016618409</v>
      </c>
      <c r="CT9" s="2">
        <f t="shared" si="6"/>
        <v>185.59963053502716</v>
      </c>
      <c r="CU9" s="2">
        <f t="shared" si="6"/>
        <v>187.01355349358926</v>
      </c>
      <c r="CV9" s="2">
        <f t="shared" si="6"/>
        <v>188.42295296830866</v>
      </c>
      <c r="CW9" s="2">
        <f t="shared" si="6"/>
        <v>189.82789132521643</v>
      </c>
      <c r="CX9" s="2">
        <f t="shared" si="6"/>
        <v>191.22842942402562</v>
      </c>
      <c r="CY9" s="2">
        <f t="shared" si="6"/>
        <v>192.62462666980301</v>
      </c>
      <c r="CZ9" s="2">
        <f t="shared" si="7"/>
        <v>194.01654106235458</v>
      </c>
      <c r="DA9" s="2">
        <f t="shared" si="7"/>
        <v>195.40422924344782</v>
      </c>
      <c r="DB9" s="2">
        <f t="shared" si="7"/>
        <v>196.78774654198753</v>
      </c>
    </row>
    <row r="10" spans="2:106">
      <c r="B10" s="157">
        <f t="shared" si="0"/>
        <v>7.8436004952461644</v>
      </c>
      <c r="F10" s="2">
        <v>4.3</v>
      </c>
      <c r="G10" s="2">
        <f t="shared" si="8"/>
        <v>7.8436004952461644</v>
      </c>
      <c r="H10" s="2">
        <f t="shared" si="1"/>
        <v>12.759642962584142</v>
      </c>
      <c r="I10" s="2">
        <f t="shared" si="1"/>
        <v>16.961122315348838</v>
      </c>
      <c r="J10" s="2">
        <f t="shared" si="1"/>
        <v>20.756856322717823</v>
      </c>
      <c r="K10" s="2">
        <f t="shared" si="1"/>
        <v>24.276854101474296</v>
      </c>
      <c r="L10" s="2">
        <f t="shared" si="1"/>
        <v>27.591648136558682</v>
      </c>
      <c r="M10" s="2">
        <f t="shared" si="1"/>
        <v>30.744985273602943</v>
      </c>
      <c r="N10" s="2">
        <f t="shared" si="1"/>
        <v>33.766390303031933</v>
      </c>
      <c r="O10" s="2">
        <f t="shared" si="1"/>
        <v>36.676991691581009</v>
      </c>
      <c r="P10" s="2">
        <f t="shared" si="1"/>
        <v>39.492576244455556</v>
      </c>
      <c r="Q10" s="2">
        <f t="shared" si="1"/>
        <v>42.225337573080004</v>
      </c>
      <c r="R10" s="2">
        <f t="shared" si="1"/>
        <v>44.884945272915729</v>
      </c>
      <c r="S10" s="2">
        <f t="shared" si="1"/>
        <v>47.479233440634417</v>
      </c>
      <c r="T10" s="2">
        <f t="shared" si="1"/>
        <v>50.014662936854364</v>
      </c>
      <c r="U10" s="2">
        <f t="shared" si="1"/>
        <v>52.496642593735373</v>
      </c>
      <c r="V10" s="2">
        <f t="shared" si="1"/>
        <v>54.929758936993018</v>
      </c>
      <c r="W10" s="2">
        <f t="shared" si="1"/>
        <v>57.317944561766069</v>
      </c>
      <c r="X10" s="2">
        <f t="shared" si="2"/>
        <v>59.664604183993582</v>
      </c>
      <c r="Y10" s="2">
        <f t="shared" si="2"/>
        <v>61.972710762442276</v>
      </c>
      <c r="Z10" s="2">
        <f t="shared" si="2"/>
        <v>64.244879995774184</v>
      </c>
      <c r="AA10" s="2">
        <f t="shared" si="2"/>
        <v>66.483428895343351</v>
      </c>
      <c r="AB10" s="2">
        <f t="shared" si="2"/>
        <v>68.690422432100277</v>
      </c>
      <c r="AC10" s="2">
        <f t="shared" si="2"/>
        <v>70.867711116219297</v>
      </c>
      <c r="AD10" s="2">
        <f t="shared" si="2"/>
        <v>73.01696158857709</v>
      </c>
      <c r="AE10" s="2">
        <f t="shared" si="2"/>
        <v>75.139681759859016</v>
      </c>
      <c r="AF10" s="2">
        <f t="shared" si="2"/>
        <v>77.237241647742508</v>
      </c>
      <c r="AG10" s="2">
        <f t="shared" si="2"/>
        <v>79.310890785037998</v>
      </c>
      <c r="AH10" s="2">
        <f t="shared" si="2"/>
        <v>81.361772868854302</v>
      </c>
      <c r="AI10" s="2">
        <f t="shared" si="2"/>
        <v>83.390938170712488</v>
      </c>
      <c r="AJ10" s="2">
        <f t="shared" si="2"/>
        <v>85.399354115042541</v>
      </c>
      <c r="AK10" s="2">
        <f t="shared" si="2"/>
        <v>87.38791434827634</v>
      </c>
      <c r="AL10" s="2">
        <f t="shared" si="2"/>
        <v>89.357446555524689</v>
      </c>
      <c r="AM10" s="2">
        <f t="shared" si="2"/>
        <v>91.308719231425854</v>
      </c>
      <c r="AN10" s="2">
        <f t="shared" si="3"/>
        <v>93.242447572461856</v>
      </c>
      <c r="AO10" s="2">
        <f t="shared" si="3"/>
        <v>95.159298627155493</v>
      </c>
      <c r="AP10" s="2">
        <f t="shared" si="3"/>
        <v>97.059895816094794</v>
      </c>
      <c r="AQ10" s="2">
        <f t="shared" si="3"/>
        <v>98.944822914211656</v>
      </c>
      <c r="AR10" s="2">
        <f t="shared" si="3"/>
        <v>100.81462757205895</v>
      </c>
      <c r="AS10" s="2">
        <f t="shared" si="3"/>
        <v>102.66982444015052</v>
      </c>
      <c r="AT10" s="2">
        <f t="shared" si="3"/>
        <v>104.51089795011495</v>
      </c>
      <c r="AU10" s="2">
        <f t="shared" si="3"/>
        <v>106.33830479797665</v>
      </c>
      <c r="AV10" s="2">
        <f t="shared" si="3"/>
        <v>108.15247616793715</v>
      </c>
      <c r="AW10" s="2">
        <f t="shared" si="3"/>
        <v>109.95381972929266</v>
      </c>
      <c r="AX10" s="2">
        <f t="shared" si="3"/>
        <v>111.74272143435739</v>
      </c>
      <c r="AY10" s="2">
        <f t="shared" si="3"/>
        <v>113.51954714128419</v>
      </c>
      <c r="AZ10" s="2">
        <f t="shared" si="3"/>
        <v>115.28464408233923</v>
      </c>
      <c r="BA10" s="2">
        <f t="shared" si="3"/>
        <v>117.03834219538102</v>
      </c>
      <c r="BB10" s="2">
        <f t="shared" si="3"/>
        <v>118.78095533392218</v>
      </c>
      <c r="BC10" s="2">
        <f t="shared" si="3"/>
        <v>120.51278236913771</v>
      </c>
      <c r="BD10" s="2">
        <f t="shared" si="4"/>
        <v>122.23410819547452</v>
      </c>
      <c r="BE10" s="2">
        <f t="shared" si="4"/>
        <v>123.94520465004726</v>
      </c>
      <c r="BF10" s="2">
        <f t="shared" si="4"/>
        <v>125.64633135475604</v>
      </c>
      <c r="BG10" s="2">
        <f t="shared" si="4"/>
        <v>127.33773648897824</v>
      </c>
      <c r="BH10" s="2">
        <f t="shared" si="4"/>
        <v>129.01965749975761</v>
      </c>
      <c r="BI10" s="2">
        <f t="shared" si="4"/>
        <v>130.69232175560879</v>
      </c>
      <c r="BJ10" s="2">
        <f t="shared" si="4"/>
        <v>132.35594714935377</v>
      </c>
      <c r="BK10" s="2">
        <f t="shared" si="4"/>
        <v>134.01074265480295</v>
      </c>
      <c r="BL10" s="2">
        <f t="shared" si="4"/>
        <v>135.65690884155958</v>
      </c>
      <c r="BM10" s="2">
        <f t="shared" si="4"/>
        <v>137.29463835176432</v>
      </c>
      <c r="BN10" s="2">
        <f t="shared" si="4"/>
        <v>138.92411634218951</v>
      </c>
      <c r="BO10" s="2">
        <f t="shared" si="4"/>
        <v>140.54552089473773</v>
      </c>
      <c r="BP10" s="2">
        <f t="shared" si="4"/>
        <v>142.1590233980798</v>
      </c>
      <c r="BQ10" s="2">
        <f t="shared" si="4"/>
        <v>143.76478890289599</v>
      </c>
      <c r="BR10" s="2">
        <f t="shared" si="4"/>
        <v>145.36297645293388</v>
      </c>
      <c r="BS10" s="2">
        <f t="shared" si="4"/>
        <v>146.95373939388105</v>
      </c>
      <c r="BT10" s="2">
        <f t="shared" si="5"/>
        <v>148.53722566185712</v>
      </c>
      <c r="BU10" s="2">
        <f t="shared" si="5"/>
        <v>150.11357805315799</v>
      </c>
      <c r="BV10" s="2">
        <f t="shared" si="5"/>
        <v>151.68293447673167</v>
      </c>
      <c r="BW10" s="2">
        <f t="shared" si="5"/>
        <v>153.24542819072769</v>
      </c>
      <c r="BX10" s="2">
        <f t="shared" si="5"/>
        <v>154.80118802434251</v>
      </c>
      <c r="BY10" s="2">
        <f t="shared" si="5"/>
        <v>156.3503385860692</v>
      </c>
      <c r="BZ10" s="2">
        <f t="shared" si="5"/>
        <v>157.89300045936577</v>
      </c>
      <c r="CA10" s="2">
        <f t="shared" si="5"/>
        <v>159.42929038666534</v>
      </c>
      <c r="CB10" s="2">
        <f t="shared" si="5"/>
        <v>160.95932144257338</v>
      </c>
      <c r="CC10" s="2">
        <f t="shared" si="5"/>
        <v>162.48320319702319</v>
      </c>
      <c r="CD10" s="2">
        <f t="shared" si="5"/>
        <v>164.00104186910039</v>
      </c>
      <c r="CE10" s="2">
        <f t="shared" si="5"/>
        <v>165.51294047218229</v>
      </c>
      <c r="CF10" s="2">
        <f t="shared" si="5"/>
        <v>167.01899895099149</v>
      </c>
      <c r="CG10" s="2">
        <f t="shared" si="5"/>
        <v>168.51931431111126</v>
      </c>
      <c r="CH10" s="2">
        <f t="shared" si="5"/>
        <v>170.01398074146576</v>
      </c>
      <c r="CI10" s="2">
        <f t="shared" si="5"/>
        <v>171.50308973023297</v>
      </c>
      <c r="CJ10" s="2">
        <f t="shared" si="6"/>
        <v>172.9867301746157</v>
      </c>
      <c r="CK10" s="2">
        <f t="shared" si="6"/>
        <v>174.46498848487136</v>
      </c>
      <c r="CL10" s="2">
        <f t="shared" si="6"/>
        <v>175.93794868296109</v>
      </c>
      <c r="CM10" s="2">
        <f t="shared" si="6"/>
        <v>177.40569249616229</v>
      </c>
      <c r="CN10" s="2">
        <f t="shared" si="6"/>
        <v>178.86829944595274</v>
      </c>
      <c r="CO10" s="2">
        <f t="shared" si="6"/>
        <v>180.3258469324625</v>
      </c>
      <c r="CP10" s="2">
        <f t="shared" si="6"/>
        <v>181.7784103147583</v>
      </c>
      <c r="CQ10" s="2">
        <f t="shared" si="6"/>
        <v>183.22606298721419</v>
      </c>
      <c r="CR10" s="2">
        <f t="shared" si="6"/>
        <v>184.66887645219964</v>
      </c>
      <c r="CS10" s="2">
        <f t="shared" si="6"/>
        <v>186.10692038930125</v>
      </c>
      <c r="CT10" s="2">
        <f t="shared" si="6"/>
        <v>187.54026272128118</v>
      </c>
      <c r="CU10" s="2">
        <f t="shared" si="6"/>
        <v>188.96896967695773</v>
      </c>
      <c r="CV10" s="2">
        <f t="shared" si="6"/>
        <v>190.39310585118477</v>
      </c>
      <c r="CW10" s="2">
        <f t="shared" si="6"/>
        <v>191.81273426209353</v>
      </c>
      <c r="CX10" s="2">
        <f t="shared" si="6"/>
        <v>193.2279164057469</v>
      </c>
      <c r="CY10" s="2">
        <f t="shared" si="6"/>
        <v>194.63871230835193</v>
      </c>
      <c r="CZ10" s="2">
        <f t="shared" si="7"/>
        <v>196.04518057616127</v>
      </c>
      <c r="DA10" s="2">
        <f t="shared" si="7"/>
        <v>197.44737844318951</v>
      </c>
      <c r="DB10" s="2">
        <f t="shared" si="7"/>
        <v>198.84536181686119</v>
      </c>
    </row>
    <row r="11" spans="2:106">
      <c r="B11" s="157">
        <f t="shared" si="0"/>
        <v>7.9422902639596202</v>
      </c>
      <c r="F11" s="2">
        <v>4.4000000000000004</v>
      </c>
      <c r="G11" s="2">
        <f t="shared" si="8"/>
        <v>7.9422902639596202</v>
      </c>
      <c r="H11" s="2">
        <f t="shared" si="1"/>
        <v>12.920187372464133</v>
      </c>
      <c r="I11" s="2">
        <f t="shared" si="1"/>
        <v>17.174530588684142</v>
      </c>
      <c r="J11" s="2">
        <f t="shared" si="1"/>
        <v>21.018023289463386</v>
      </c>
      <c r="K11" s="2">
        <f t="shared" si="1"/>
        <v>24.582310392601933</v>
      </c>
      <c r="L11" s="2">
        <f t="shared" si="1"/>
        <v>27.938811837039143</v>
      </c>
      <c r="M11" s="2">
        <f t="shared" si="1"/>
        <v>31.13182490007161</v>
      </c>
      <c r="N11" s="2">
        <f t="shared" si="1"/>
        <v>34.191245859012149</v>
      </c>
      <c r="O11" s="2">
        <f t="shared" si="1"/>
        <v>37.138469023240269</v>
      </c>
      <c r="P11" s="2">
        <f t="shared" si="1"/>
        <v>39.989479830739178</v>
      </c>
      <c r="Q11" s="2">
        <f t="shared" si="1"/>
        <v>42.756625315419825</v>
      </c>
      <c r="R11" s="2">
        <f t="shared" si="1"/>
        <v>45.449696737550482</v>
      </c>
      <c r="S11" s="2">
        <f t="shared" si="1"/>
        <v>48.076626763992522</v>
      </c>
      <c r="T11" s="2">
        <f t="shared" si="1"/>
        <v>50.643957547219991</v>
      </c>
      <c r="U11" s="2">
        <f t="shared" si="1"/>
        <v>53.157165974413509</v>
      </c>
      <c r="V11" s="2">
        <f t="shared" si="1"/>
        <v>55.620896279883347</v>
      </c>
      <c r="W11" s="2">
        <f t="shared" si="1"/>
        <v>58.039130539476147</v>
      </c>
      <c r="X11" s="2">
        <f t="shared" si="2"/>
        <v>60.415316307955912</v>
      </c>
      <c r="Y11" s="2">
        <f t="shared" si="2"/>
        <v>62.752463950458178</v>
      </c>
      <c r="Z11" s="2">
        <f t="shared" si="2"/>
        <v>65.053222076894897</v>
      </c>
      <c r="AA11" s="2">
        <f t="shared" si="2"/>
        <v>67.319936851725828</v>
      </c>
      <c r="AB11" s="2">
        <f t="shared" si="2"/>
        <v>69.554699227783871</v>
      </c>
      <c r="AC11" s="2">
        <f t="shared" si="2"/>
        <v>71.759382998736854</v>
      </c>
      <c r="AD11" s="2">
        <f t="shared" si="2"/>
        <v>73.935675775474223</v>
      </c>
      <c r="AE11" s="2">
        <f t="shared" si="2"/>
        <v>76.085104441518737</v>
      </c>
      <c r="AF11" s="2">
        <f t="shared" si="2"/>
        <v>78.209056252387512</v>
      </c>
      <c r="AG11" s="2">
        <f t="shared" si="2"/>
        <v>80.308796462765642</v>
      </c>
      <c r="AH11" s="2">
        <f t="shared" si="2"/>
        <v>82.385483159990429</v>
      </c>
      <c r="AI11" s="2">
        <f t="shared" si="2"/>
        <v>84.440179830311763</v>
      </c>
      <c r="AJ11" s="2">
        <f t="shared" si="2"/>
        <v>86.473866070489549</v>
      </c>
      <c r="AK11" s="2">
        <f t="shared" si="2"/>
        <v>88.487446770995945</v>
      </c>
      <c r="AL11" s="2">
        <f t="shared" si="2"/>
        <v>90.481760031043294</v>
      </c>
      <c r="AM11" s="2">
        <f t="shared" si="2"/>
        <v>92.457584014624956</v>
      </c>
      <c r="AN11" s="2">
        <f t="shared" si="3"/>
        <v>94.415642916969773</v>
      </c>
      <c r="AO11" s="2">
        <f t="shared" si="3"/>
        <v>96.356612179540065</v>
      </c>
      <c r="AP11" s="2">
        <f t="shared" si="3"/>
        <v>98.281123066927876</v>
      </c>
      <c r="AQ11" s="2">
        <f t="shared" si="3"/>
        <v>100.18976669923941</v>
      </c>
      <c r="AR11" s="2">
        <f t="shared" si="3"/>
        <v>102.08309761767764</v>
      </c>
      <c r="AS11" s="2">
        <f t="shared" si="3"/>
        <v>103.9616369481933</v>
      </c>
      <c r="AT11" s="2">
        <f t="shared" si="3"/>
        <v>105.82587521763178</v>
      </c>
      <c r="AU11" s="2">
        <f t="shared" si="3"/>
        <v>107.67627486825927</v>
      </c>
      <c r="AV11" s="2">
        <f t="shared" si="3"/>
        <v>109.51327250952419</v>
      </c>
      <c r="AW11" s="2">
        <f t="shared" si="3"/>
        <v>111.33728094010034</v>
      </c>
      <c r="AX11" s="2">
        <f t="shared" si="3"/>
        <v>113.14869096843204</v>
      </c>
      <c r="AY11" s="2">
        <f t="shared" si="3"/>
        <v>114.94787305597345</v>
      </c>
      <c r="AZ11" s="2">
        <f t="shared" si="3"/>
        <v>116.7351788039374</v>
      </c>
      <c r="BA11" s="2">
        <f t="shared" si="3"/>
        <v>118.51094230152729</v>
      </c>
      <c r="BB11" s="2">
        <f t="shared" si="3"/>
        <v>120.27548135122416</v>
      </c>
      <c r="BC11" s="2">
        <f t="shared" si="3"/>
        <v>122.02909858466062</v>
      </c>
      <c r="BD11" s="2">
        <f t="shared" si="4"/>
        <v>123.77208248088313</v>
      </c>
      <c r="BE11" s="2">
        <f t="shared" si="4"/>
        <v>125.50470829731597</v>
      </c>
      <c r="BF11" s="2">
        <f t="shared" si="4"/>
        <v>127.22723892247453</v>
      </c>
      <c r="BG11" s="2">
        <f t="shared" si="4"/>
        <v>128.93992565837931</v>
      </c>
      <c r="BH11" s="2">
        <f t="shared" si="4"/>
        <v>130.64300893968081</v>
      </c>
      <c r="BI11" s="2">
        <f t="shared" si="4"/>
        <v>132.3367189956904</v>
      </c>
      <c r="BJ11" s="2">
        <f t="shared" si="4"/>
        <v>134.0212764608016</v>
      </c>
      <c r="BK11" s="2">
        <f t="shared" si="4"/>
        <v>135.69689293817558</v>
      </c>
      <c r="BL11" s="2">
        <f t="shared" si="4"/>
        <v>137.36377152102293</v>
      </c>
      <c r="BM11" s="2">
        <f t="shared" si="4"/>
        <v>139.02210727534668</v>
      </c>
      <c r="BN11" s="2">
        <f t="shared" si="4"/>
        <v>140.67208768759923</v>
      </c>
      <c r="BO11" s="2">
        <f t="shared" si="4"/>
        <v>142.31389308034565</v>
      </c>
      <c r="BP11" s="2">
        <f t="shared" si="4"/>
        <v>143.94769699870369</v>
      </c>
      <c r="BQ11" s="2">
        <f t="shared" si="4"/>
        <v>145.57366657005468</v>
      </c>
      <c r="BR11" s="2">
        <f t="shared" si="4"/>
        <v>147.19196283926681</v>
      </c>
      <c r="BS11" s="2">
        <f t="shared" si="4"/>
        <v>148.80274108145417</v>
      </c>
      <c r="BT11" s="2">
        <f t="shared" si="5"/>
        <v>150.40615109409856</v>
      </c>
      <c r="BU11" s="2">
        <f t="shared" si="5"/>
        <v>152.00233747018777</v>
      </c>
      <c r="BV11" s="2">
        <f t="shared" si="5"/>
        <v>153.59143985386805</v>
      </c>
      <c r="BW11" s="2">
        <f t="shared" si="5"/>
        <v>155.17359317997003</v>
      </c>
      <c r="BX11" s="2">
        <f t="shared" si="5"/>
        <v>156.74892789864509</v>
      </c>
      <c r="BY11" s="2">
        <f t="shared" si="5"/>
        <v>158.31757018623568</v>
      </c>
      <c r="BZ11" s="2">
        <f t="shared" si="5"/>
        <v>159.87964214340519</v>
      </c>
      <c r="CA11" s="2">
        <f t="shared" si="5"/>
        <v>161.43526198146373</v>
      </c>
      <c r="CB11" s="2">
        <f t="shared" si="5"/>
        <v>162.9845441977443</v>
      </c>
      <c r="CC11" s="2">
        <f t="shared" si="5"/>
        <v>164.52759974081124</v>
      </c>
      <c r="CD11" s="2">
        <f t="shared" si="5"/>
        <v>166.06453616622031</v>
      </c>
      <c r="CE11" s="2">
        <f t="shared" si="5"/>
        <v>167.59545778348385</v>
      </c>
      <c r="CF11" s="2">
        <f t="shared" si="5"/>
        <v>169.12046579484928</v>
      </c>
      <c r="CG11" s="2">
        <f t="shared" si="5"/>
        <v>170.63965842644367</v>
      </c>
      <c r="CH11" s="2">
        <f t="shared" si="5"/>
        <v>172.15313105229538</v>
      </c>
      <c r="CI11" s="2">
        <f t="shared" si="5"/>
        <v>173.66097631170507</v>
      </c>
      <c r="CJ11" s="2">
        <f t="shared" si="6"/>
        <v>175.16328422039822</v>
      </c>
      <c r="CK11" s="2">
        <f t="shared" si="6"/>
        <v>176.66014227586354</v>
      </c>
      <c r="CL11" s="2">
        <f t="shared" si="6"/>
        <v>178.15163555724348</v>
      </c>
      <c r="CM11" s="2">
        <f t="shared" si="6"/>
        <v>179.63784682012459</v>
      </c>
      <c r="CN11" s="2">
        <f t="shared" si="6"/>
        <v>181.11885658654003</v>
      </c>
      <c r="CO11" s="2">
        <f t="shared" si="6"/>
        <v>182.59474323048389</v>
      </c>
      <c r="CP11" s="2">
        <f t="shared" si="6"/>
        <v>184.06558305920595</v>
      </c>
      <c r="CQ11" s="2">
        <f t="shared" si="6"/>
        <v>185.53145039054314</v>
      </c>
      <c r="CR11" s="2">
        <f t="shared" si="6"/>
        <v>186.99241762652221</v>
      </c>
      <c r="CS11" s="2">
        <f t="shared" si="6"/>
        <v>188.44855532345238</v>
      </c>
      <c r="CT11" s="2">
        <f t="shared" si="6"/>
        <v>189.89993225871385</v>
      </c>
      <c r="CU11" s="2">
        <f t="shared" si="6"/>
        <v>191.34661549442916</v>
      </c>
      <c r="CV11" s="2">
        <f t="shared" si="6"/>
        <v>192.78867043819784</v>
      </c>
      <c r="CW11" s="2">
        <f t="shared" si="6"/>
        <v>194.22616090105794</v>
      </c>
      <c r="CX11" s="2">
        <f t="shared" si="6"/>
        <v>195.65914915282829</v>
      </c>
      <c r="CY11" s="2">
        <f t="shared" si="6"/>
        <v>197.08769597497775</v>
      </c>
      <c r="CZ11" s="2">
        <f t="shared" si="7"/>
        <v>198.51186071115481</v>
      </c>
      <c r="DA11" s="2">
        <f t="shared" si="7"/>
        <v>199.93170131550391</v>
      </c>
      <c r="DB11" s="2">
        <f t="shared" si="7"/>
        <v>201.34727439888817</v>
      </c>
    </row>
    <row r="12" spans="2:106" ht="15">
      <c r="B12" s="157">
        <f t="shared" si="0"/>
        <v>8.0617261392723378</v>
      </c>
      <c r="C12" s="2">
        <v>0.38179999999999997</v>
      </c>
      <c r="D12" s="139" t="s">
        <v>203</v>
      </c>
      <c r="E12" s="160">
        <v>4.5</v>
      </c>
      <c r="F12" s="159">
        <v>4.5</v>
      </c>
      <c r="G12" s="2">
        <f t="shared" si="8"/>
        <v>8.0617261392723378</v>
      </c>
      <c r="H12" s="2">
        <f t="shared" si="1"/>
        <v>13.114480685444267</v>
      </c>
      <c r="I12" s="2">
        <f t="shared" si="1"/>
        <v>17.43280056192507</v>
      </c>
      <c r="J12" s="2">
        <f t="shared" si="1"/>
        <v>21.334091567691818</v>
      </c>
      <c r="K12" s="2">
        <f t="shared" si="1"/>
        <v>24.951978292083307</v>
      </c>
      <c r="L12" s="2">
        <f t="shared" si="1"/>
        <v>28.358954684511765</v>
      </c>
      <c r="M12" s="2">
        <f t="shared" si="1"/>
        <v>31.59998416313644</v>
      </c>
      <c r="N12" s="2">
        <f t="shared" si="1"/>
        <v>34.705412584413033</v>
      </c>
      <c r="O12" s="2">
        <f t="shared" si="1"/>
        <v>37.696955984575979</v>
      </c>
      <c r="P12" s="2">
        <f t="shared" si="1"/>
        <v>40.590840190049875</v>
      </c>
      <c r="Q12" s="2">
        <f t="shared" si="1"/>
        <v>43.399597908997535</v>
      </c>
      <c r="R12" s="2">
        <f t="shared" si="1"/>
        <v>46.133167642306944</v>
      </c>
      <c r="S12" s="2">
        <f t="shared" si="1"/>
        <v>48.799601347998419</v>
      </c>
      <c r="T12" s="2">
        <f t="shared" si="1"/>
        <v>51.405539559199589</v>
      </c>
      <c r="U12" s="2">
        <f t="shared" si="1"/>
        <v>53.956541524323498</v>
      </c>
      <c r="V12" s="2">
        <f t="shared" si="1"/>
        <v>56.457321317508935</v>
      </c>
      <c r="W12" s="2">
        <f t="shared" si="1"/>
        <v>58.911920896915881</v>
      </c>
      <c r="X12" s="2">
        <f t="shared" si="2"/>
        <v>61.323839661512878</v>
      </c>
      <c r="Y12" s="2">
        <f t="shared" si="2"/>
        <v>63.696133246198094</v>
      </c>
      <c r="Z12" s="2">
        <f t="shared" si="2"/>
        <v>66.031490090584057</v>
      </c>
      <c r="AA12" s="2">
        <f t="shared" si="2"/>
        <v>68.332291640667293</v>
      </c>
      <c r="AB12" s="2">
        <f t="shared" si="2"/>
        <v>70.600660292954203</v>
      </c>
      <c r="AC12" s="2">
        <f t="shared" si="2"/>
        <v>72.838498019154372</v>
      </c>
      <c r="AD12" s="2">
        <f t="shared" si="2"/>
        <v>75.047517808389117</v>
      </c>
      <c r="AE12" s="2">
        <f t="shared" si="2"/>
        <v>77.229269505400694</v>
      </c>
      <c r="AF12" s="2">
        <f t="shared" si="2"/>
        <v>79.385161227204748</v>
      </c>
      <c r="AG12" s="2">
        <f t="shared" si="2"/>
        <v>81.516477255340874</v>
      </c>
      <c r="AH12" s="2">
        <f t="shared" si="2"/>
        <v>83.624393092422068</v>
      </c>
      <c r="AI12" s="2">
        <f t="shared" si="2"/>
        <v>85.709988217366174</v>
      </c>
      <c r="AJ12" s="2">
        <f t="shared" si="2"/>
        <v>87.774256958073977</v>
      </c>
      <c r="AK12" s="2">
        <f t="shared" si="2"/>
        <v>89.818117812727991</v>
      </c>
      <c r="AL12" s="2">
        <f t="shared" si="2"/>
        <v>91.842421483846351</v>
      </c>
      <c r="AM12" s="2">
        <f t="shared" si="2"/>
        <v>93.847957837424588</v>
      </c>
      <c r="AN12" s="2">
        <f t="shared" si="3"/>
        <v>95.835461959113331</v>
      </c>
      <c r="AO12" s="2">
        <f t="shared" si="3"/>
        <v>97.80561944763933</v>
      </c>
      <c r="AP12" s="2">
        <f t="shared" si="3"/>
        <v>99.759071060528825</v>
      </c>
      <c r="AQ12" s="2">
        <f t="shared" si="3"/>
        <v>101.69641680713094</v>
      </c>
      <c r="AR12" s="2">
        <f t="shared" si="3"/>
        <v>103.61821956781931</v>
      </c>
      <c r="AS12" s="2">
        <f t="shared" si="3"/>
        <v>105.52500830521798</v>
      </c>
      <c r="AT12" s="2">
        <f t="shared" si="3"/>
        <v>107.41728092269737</v>
      </c>
      <c r="AU12" s="2">
        <f t="shared" si="3"/>
        <v>109.29550681671387</v>
      </c>
      <c r="AV12" s="2">
        <f t="shared" si="3"/>
        <v>111.16012916243305</v>
      </c>
      <c r="AW12" s="2">
        <f t="shared" si="3"/>
        <v>113.01156696618034</v>
      </c>
      <c r="AX12" s="2">
        <f t="shared" si="3"/>
        <v>114.85021691336337</v>
      </c>
      <c r="AY12" s="2">
        <f t="shared" si="3"/>
        <v>116.67645503642235</v>
      </c>
      <c r="AZ12" s="2">
        <f t="shared" si="3"/>
        <v>118.49063822393647</v>
      </c>
      <c r="BA12" s="2">
        <f t="shared" si="3"/>
        <v>120.29310558913058</v>
      </c>
      <c r="BB12" s="2">
        <f t="shared" si="3"/>
        <v>122.08417971358799</v>
      </c>
      <c r="BC12" s="2">
        <f t="shared" si="3"/>
        <v>123.86416777990489</v>
      </c>
      <c r="BD12" s="2">
        <f t="shared" si="4"/>
        <v>125.63336260526532</v>
      </c>
      <c r="BE12" s="2">
        <f t="shared" si="4"/>
        <v>127.39204358640475</v>
      </c>
      <c r="BF12" s="2">
        <f t="shared" si="4"/>
        <v>129.14047756514663</v>
      </c>
      <c r="BG12" s="2">
        <f t="shared" si="4"/>
        <v>130.87891962258223</v>
      </c>
      <c r="BH12" s="2">
        <f t="shared" si="4"/>
        <v>132.60761380900965</v>
      </c>
      <c r="BI12" s="2">
        <f t="shared" si="4"/>
        <v>134.32679381592035</v>
      </c>
      <c r="BJ12" s="2">
        <f t="shared" si="4"/>
        <v>136.03668359559992</v>
      </c>
      <c r="BK12" s="2">
        <f t="shared" si="4"/>
        <v>137.73749793329031</v>
      </c>
      <c r="BL12" s="2">
        <f t="shared" si="4"/>
        <v>139.42944297631047</v>
      </c>
      <c r="BM12" s="2">
        <f t="shared" si="4"/>
        <v>141.11271672405897</v>
      </c>
      <c r="BN12" s="2">
        <f t="shared" si="4"/>
        <v>142.78750948240273</v>
      </c>
      <c r="BO12" s="2">
        <f t="shared" si="4"/>
        <v>144.45400428559105</v>
      </c>
      <c r="BP12" s="2">
        <f t="shared" si="4"/>
        <v>146.11237728850699</v>
      </c>
      <c r="BQ12" s="2">
        <f t="shared" si="4"/>
        <v>147.76279813178735</v>
      </c>
      <c r="BR12" s="2">
        <f t="shared" si="4"/>
        <v>149.40543028208731</v>
      </c>
      <c r="BS12" s="2">
        <f t="shared" si="4"/>
        <v>151.04043134954253</v>
      </c>
      <c r="BT12" s="2">
        <f t="shared" si="5"/>
        <v>152.66795338428389</v>
      </c>
      <c r="BU12" s="2">
        <f t="shared" si="5"/>
        <v>154.28814315368339</v>
      </c>
      <c r="BV12" s="2">
        <f t="shared" si="5"/>
        <v>155.90114240185096</v>
      </c>
      <c r="BW12" s="2">
        <f t="shared" si="5"/>
        <v>157.50708809276227</v>
      </c>
      <c r="BX12" s="2">
        <f t="shared" si="5"/>
        <v>159.10611263827349</v>
      </c>
      <c r="BY12" s="2">
        <f t="shared" si="5"/>
        <v>160.69834411216226</v>
      </c>
      <c r="BZ12" s="2">
        <f t="shared" si="5"/>
        <v>162.28390645123744</v>
      </c>
      <c r="CA12" s="2">
        <f t="shared" si="5"/>
        <v>163.86291964446653</v>
      </c>
      <c r="CB12" s="2">
        <f t="shared" si="5"/>
        <v>165.43549991098928</v>
      </c>
      <c r="CC12" s="2">
        <f t="shared" si="5"/>
        <v>167.00175986781062</v>
      </c>
      <c r="CD12" s="2">
        <f t="shared" si="5"/>
        <v>168.56180868790284</v>
      </c>
      <c r="CE12" s="2">
        <f t="shared" si="5"/>
        <v>170.11575224938096</v>
      </c>
      <c r="CF12" s="2">
        <f t="shared" si="5"/>
        <v>171.66369327636821</v>
      </c>
      <c r="CG12" s="2">
        <f t="shared" si="5"/>
        <v>173.2057314721126</v>
      </c>
      <c r="CH12" s="2">
        <f t="shared" si="5"/>
        <v>174.74196364487366</v>
      </c>
      <c r="CI12" s="2">
        <f t="shared" si="5"/>
        <v>176.27248382705861</v>
      </c>
      <c r="CJ12" s="2">
        <f t="shared" si="6"/>
        <v>177.79738338804609</v>
      </c>
      <c r="CK12" s="2">
        <f t="shared" si="6"/>
        <v>179.31675114110888</v>
      </c>
      <c r="CL12" s="2">
        <f t="shared" si="6"/>
        <v>180.83067344480662</v>
      </c>
      <c r="CM12" s="2">
        <f t="shared" si="6"/>
        <v>182.33923429920134</v>
      </c>
      <c r="CN12" s="2">
        <f t="shared" si="6"/>
        <v>183.84251543721356</v>
      </c>
      <c r="CO12" s="2">
        <f t="shared" si="6"/>
        <v>185.34059641142281</v>
      </c>
      <c r="CP12" s="2">
        <f t="shared" si="6"/>
        <v>186.83355467658447</v>
      </c>
      <c r="CQ12" s="2">
        <f t="shared" si="6"/>
        <v>188.32146566812443</v>
      </c>
      <c r="CR12" s="2">
        <f t="shared" si="6"/>
        <v>189.80440287684854</v>
      </c>
      <c r="CS12" s="2">
        <f t="shared" si="6"/>
        <v>191.28243792008925</v>
      </c>
      <c r="CT12" s="2">
        <f t="shared" si="6"/>
        <v>192.7556406094985</v>
      </c>
      <c r="CU12" s="2">
        <f t="shared" si="6"/>
        <v>194.22407901567669</v>
      </c>
      <c r="CV12" s="2">
        <f t="shared" si="6"/>
        <v>195.68781952982042</v>
      </c>
      <c r="CW12" s="2">
        <f t="shared" si="6"/>
        <v>197.14692692255579</v>
      </c>
      <c r="CX12" s="2">
        <f t="shared" si="6"/>
        <v>198.60146440011303</v>
      </c>
      <c r="CY12" s="2">
        <f t="shared" si="6"/>
        <v>200.05149365799051</v>
      </c>
      <c r="CZ12" s="2">
        <f t="shared" si="7"/>
        <v>201.49707493224432</v>
      </c>
      <c r="DA12" s="2">
        <f t="shared" si="7"/>
        <v>202.93826704853129</v>
      </c>
      <c r="DB12" s="2">
        <f t="shared" si="7"/>
        <v>204.37512746902667</v>
      </c>
    </row>
    <row r="13" spans="2:106">
      <c r="B13" s="157">
        <f t="shared" ref="B13:B57" si="9" xml:space="preserve"> 166.0678 + (7.435984 - 166.0678)/(1 + (F13/8.076108)^9.458176)</f>
        <v>8.2056123102431968</v>
      </c>
      <c r="F13" s="159">
        <v>4.5999999999999996</v>
      </c>
      <c r="G13" s="2">
        <f t="shared" si="8"/>
        <v>8.2056123102431968</v>
      </c>
      <c r="H13" s="2">
        <f t="shared" si="1"/>
        <v>13.348548722177425</v>
      </c>
      <c r="I13" s="2">
        <f t="shared" si="1"/>
        <v>17.743942230448734</v>
      </c>
      <c r="J13" s="2">
        <f t="shared" si="1"/>
        <v>21.714863711744574</v>
      </c>
      <c r="K13" s="2">
        <f t="shared" si="1"/>
        <v>25.397322695077371</v>
      </c>
      <c r="L13" s="2">
        <f t="shared" si="1"/>
        <v>28.865107006210305</v>
      </c>
      <c r="M13" s="2">
        <f t="shared" si="1"/>
        <v>32.163982573082905</v>
      </c>
      <c r="N13" s="2">
        <f t="shared" si="1"/>
        <v>35.324836866814394</v>
      </c>
      <c r="O13" s="2">
        <f t="shared" si="1"/>
        <v>38.369773512754527</v>
      </c>
      <c r="P13" s="2">
        <f t="shared" si="1"/>
        <v>41.315307936849756</v>
      </c>
      <c r="Q13" s="2">
        <f t="shared" si="1"/>
        <v>44.17419653178878</v>
      </c>
      <c r="R13" s="2">
        <f t="shared" si="1"/>
        <v>46.956555181418693</v>
      </c>
      <c r="S13" s="2">
        <f t="shared" si="1"/>
        <v>49.670579555588787</v>
      </c>
      <c r="T13" s="2">
        <f t="shared" si="1"/>
        <v>52.323028708059695</v>
      </c>
      <c r="U13" s="2">
        <f t="shared" si="1"/>
        <v>54.91956110904308</v>
      </c>
      <c r="V13" s="2">
        <f t="shared" si="1"/>
        <v>57.464974969755303</v>
      </c>
      <c r="W13" s="2">
        <f t="shared" si="1"/>
        <v>59.96338438946767</v>
      </c>
      <c r="X13" s="2">
        <f t="shared" si="2"/>
        <v>62.418351224631095</v>
      </c>
      <c r="Y13" s="2">
        <f t="shared" si="2"/>
        <v>64.832985647298429</v>
      </c>
      <c r="Z13" s="2">
        <f t="shared" si="2"/>
        <v>67.210024080513406</v>
      </c>
      <c r="AA13" s="2">
        <f t="shared" si="2"/>
        <v>69.551890474463335</v>
      </c>
      <c r="AB13" s="2">
        <f t="shared" si="2"/>
        <v>71.860745106314582</v>
      </c>
      <c r="AC13" s="2">
        <f t="shared" si="2"/>
        <v>74.138523894281732</v>
      </c>
      <c r="AD13" s="2">
        <f t="shared" si="2"/>
        <v>76.386970401018502</v>
      </c>
      <c r="AE13" s="2">
        <f t="shared" si="2"/>
        <v>78.607662132988949</v>
      </c>
      <c r="AF13" s="2">
        <f t="shared" si="2"/>
        <v>80.802032339365581</v>
      </c>
      <c r="AG13" s="2">
        <f t="shared" si="2"/>
        <v>82.971388223621773</v>
      </c>
      <c r="AH13" s="2">
        <f t="shared" si="2"/>
        <v>85.116926268811582</v>
      </c>
      <c r="AI13" s="2">
        <f t="shared" si="2"/>
        <v>87.239745220457252</v>
      </c>
      <c r="AJ13" s="2">
        <f t="shared" si="2"/>
        <v>89.34085715328348</v>
      </c>
      <c r="AK13" s="2">
        <f t="shared" si="2"/>
        <v>91.421196958883343</v>
      </c>
      <c r="AL13" s="2">
        <f t="shared" si="2"/>
        <v>93.481630523164483</v>
      </c>
      <c r="AM13" s="2">
        <f t="shared" si="2"/>
        <v>95.522961809698003</v>
      </c>
      <c r="AN13" s="2">
        <f t="shared" si="3"/>
        <v>97.545939023987302</v>
      </c>
      <c r="AO13" s="2">
        <f t="shared" si="3"/>
        <v>99.551260001366202</v>
      </c>
      <c r="AP13" s="2">
        <f t="shared" si="3"/>
        <v>101.5395769356397</v>
      </c>
      <c r="AQ13" s="2">
        <f t="shared" si="3"/>
        <v>103.51150054515971</v>
      </c>
      <c r="AR13" s="2">
        <f t="shared" si="3"/>
        <v>105.46760375662245</v>
      </c>
      <c r="AS13" s="2">
        <f t="shared" si="3"/>
        <v>107.4084249736086</v>
      </c>
      <c r="AT13" s="2">
        <f t="shared" si="3"/>
        <v>109.33447098609776</v>
      </c>
      <c r="AU13" s="2">
        <f t="shared" si="3"/>
        <v>111.24621956836233</v>
      </c>
      <c r="AV13" s="2">
        <f t="shared" si="3"/>
        <v>113.14412180538486</v>
      </c>
      <c r="AW13" s="2">
        <f t="shared" si="3"/>
        <v>115.02860418194071</v>
      </c>
      <c r="AX13" s="2">
        <f t="shared" si="3"/>
        <v>116.90007046350246</v>
      </c>
      <c r="AY13" s="2">
        <f t="shared" si="3"/>
        <v>118.7589033939598</v>
      </c>
      <c r="AZ13" s="2">
        <f t="shared" si="3"/>
        <v>120.60546623166069</v>
      </c>
      <c r="BA13" s="2">
        <f t="shared" si="3"/>
        <v>122.4401041423431</v>
      </c>
      <c r="BB13" s="2">
        <f t="shared" si="3"/>
        <v>124.26314546504577</v>
      </c>
      <c r="BC13" s="2">
        <f t="shared" si="3"/>
        <v>126.07490286497827</v>
      </c>
      <c r="BD13" s="2">
        <f t="shared" si="4"/>
        <v>127.87567438554328</v>
      </c>
      <c r="BE13" s="2">
        <f t="shared" si="4"/>
        <v>129.66574441016593</v>
      </c>
      <c r="BF13" s="2">
        <f t="shared" si="4"/>
        <v>131.44538454327852</v>
      </c>
      <c r="BG13" s="2">
        <f t="shared" si="4"/>
        <v>133.21485441867492</v>
      </c>
      <c r="BH13" s="2">
        <f t="shared" si="4"/>
        <v>134.97440244247755</v>
      </c>
      <c r="BI13" s="2">
        <f t="shared" si="4"/>
        <v>136.72426647711762</v>
      </c>
      <c r="BJ13" s="2">
        <f t="shared" si="4"/>
        <v>138.46467447199453</v>
      </c>
      <c r="BK13" s="2">
        <f t="shared" si="4"/>
        <v>140.19584504585009</v>
      </c>
      <c r="BL13" s="2">
        <f t="shared" si="4"/>
        <v>141.91798802533293</v>
      </c>
      <c r="BM13" s="2">
        <f t="shared" si="4"/>
        <v>143.63130494374676</v>
      </c>
      <c r="BN13" s="2">
        <f t="shared" si="4"/>
        <v>145.33598950354897</v>
      </c>
      <c r="BO13" s="2">
        <f t="shared" si="4"/>
        <v>147.03222800579522</v>
      </c>
      <c r="BP13" s="2">
        <f t="shared" si="4"/>
        <v>148.72019974939133</v>
      </c>
      <c r="BQ13" s="2">
        <f t="shared" si="4"/>
        <v>150.40007740273043</v>
      </c>
      <c r="BR13" s="2">
        <f t="shared" si="4"/>
        <v>152.07202735003034</v>
      </c>
      <c r="BS13" s="2">
        <f t="shared" si="4"/>
        <v>153.73621001446182</v>
      </c>
      <c r="BT13" s="2">
        <f t="shared" si="5"/>
        <v>155.39278015995563</v>
      </c>
      <c r="BU13" s="2">
        <f t="shared" si="5"/>
        <v>157.04188717339665</v>
      </c>
      <c r="BV13" s="2">
        <f t="shared" si="5"/>
        <v>158.68367532875212</v>
      </c>
      <c r="BW13" s="2">
        <f t="shared" si="5"/>
        <v>160.31828403453895</v>
      </c>
      <c r="BX13" s="2">
        <f t="shared" si="5"/>
        <v>161.94584806590805</v>
      </c>
      <c r="BY13" s="2">
        <f t="shared" si="5"/>
        <v>163.56649778250556</v>
      </c>
      <c r="BZ13" s="2">
        <f t="shared" si="5"/>
        <v>165.18035933317188</v>
      </c>
      <c r="CA13" s="2">
        <f t="shared" si="5"/>
        <v>166.78755484844481</v>
      </c>
      <c r="CB13" s="2">
        <f t="shared" si="5"/>
        <v>168.38820262175025</v>
      </c>
      <c r="CC13" s="2">
        <f t="shared" si="5"/>
        <v>169.98241728008821</v>
      </c>
      <c r="CD13" s="2">
        <f t="shared" si="5"/>
        <v>171.57030994495668</v>
      </c>
      <c r="CE13" s="2">
        <f t="shared" si="5"/>
        <v>173.15198838418971</v>
      </c>
      <c r="CF13" s="2">
        <f t="shared" si="5"/>
        <v>174.72755715533668</v>
      </c>
      <c r="CG13" s="2">
        <f t="shared" si="5"/>
        <v>176.29711774115529</v>
      </c>
      <c r="CH13" s="2">
        <f t="shared" si="5"/>
        <v>177.86076867774463</v>
      </c>
      <c r="CI13" s="2">
        <f t="shared" si="5"/>
        <v>179.4186056758079</v>
      </c>
      <c r="CJ13" s="2">
        <f t="shared" si="6"/>
        <v>180.97072173548997</v>
      </c>
      <c r="CK13" s="2">
        <f t="shared" si="6"/>
        <v>182.51720725520821</v>
      </c>
      <c r="CL13" s="2">
        <f t="shared" si="6"/>
        <v>184.05815013485497</v>
      </c>
      <c r="CM13" s="2">
        <f t="shared" si="6"/>
        <v>185.59363587373045</v>
      </c>
      <c r="CN13" s="2">
        <f t="shared" si="6"/>
        <v>187.12374766352923</v>
      </c>
      <c r="CO13" s="2">
        <f t="shared" si="6"/>
        <v>188.64856647669001</v>
      </c>
      <c r="CP13" s="2">
        <f t="shared" si="6"/>
        <v>190.16817115038532</v>
      </c>
      <c r="CQ13" s="2">
        <f t="shared" si="6"/>
        <v>191.68263846641705</v>
      </c>
      <c r="CR13" s="2">
        <f t="shared" si="6"/>
        <v>193.19204322725929</v>
      </c>
      <c r="CS13" s="2">
        <f t="shared" si="6"/>
        <v>194.69645832847502</v>
      </c>
      <c r="CT13" s="2">
        <f t="shared" si="6"/>
        <v>196.19595482771865</v>
      </c>
      <c r="CU13" s="2">
        <f t="shared" si="6"/>
        <v>197.6906020105188</v>
      </c>
      <c r="CV13" s="2">
        <f t="shared" si="6"/>
        <v>199.18046745302607</v>
      </c>
      <c r="CW13" s="2">
        <f t="shared" si="6"/>
        <v>200.66561708189664</v>
      </c>
      <c r="CX13" s="2">
        <f t="shared" si="6"/>
        <v>202.14611523146922</v>
      </c>
      <c r="CY13" s="2">
        <f t="shared" si="6"/>
        <v>203.62202469838718</v>
      </c>
      <c r="CZ13" s="2">
        <f t="shared" si="7"/>
        <v>205.09340679380341</v>
      </c>
      <c r="DA13" s="2">
        <f t="shared" si="7"/>
        <v>206.56032139329849</v>
      </c>
      <c r="DB13" s="2">
        <f t="shared" si="7"/>
        <v>208.02282698463608</v>
      </c>
    </row>
    <row r="14" spans="2:106">
      <c r="B14" s="157">
        <f t="shared" si="9"/>
        <v>8.3781894461749005</v>
      </c>
      <c r="F14" s="159">
        <v>4.7</v>
      </c>
      <c r="G14" s="2">
        <f t="shared" si="8"/>
        <v>8.3781894461749005</v>
      </c>
      <c r="H14" s="2">
        <f t="shared" si="1"/>
        <v>13.629290027057561</v>
      </c>
      <c r="I14" s="2">
        <f t="shared" si="1"/>
        <v>18.117125682760495</v>
      </c>
      <c r="J14" s="2">
        <f t="shared" si="1"/>
        <v>22.171561986636515</v>
      </c>
      <c r="K14" s="2">
        <f t="shared" si="1"/>
        <v>25.931468965378045</v>
      </c>
      <c r="L14" s="2">
        <f t="shared" si="1"/>
        <v>29.472186320605346</v>
      </c>
      <c r="M14" s="2">
        <f t="shared" si="1"/>
        <v>32.840442510836823</v>
      </c>
      <c r="N14" s="2">
        <f t="shared" si="1"/>
        <v>36.067774620054259</v>
      </c>
      <c r="O14" s="2">
        <f t="shared" si="1"/>
        <v>39.176751148160641</v>
      </c>
      <c r="P14" s="2">
        <f t="shared" si="1"/>
        <v>42.184234866894613</v>
      </c>
      <c r="Q14" s="2">
        <f t="shared" si="1"/>
        <v>45.10325045626238</v>
      </c>
      <c r="R14" s="2">
        <f t="shared" si="1"/>
        <v>47.944126553309168</v>
      </c>
      <c r="S14" s="2">
        <f t="shared" si="1"/>
        <v>50.71523119591437</v>
      </c>
      <c r="T14" s="2">
        <f t="shared" si="1"/>
        <v>53.423465591537273</v>
      </c>
      <c r="U14" s="2">
        <f t="shared" si="1"/>
        <v>56.074607217057896</v>
      </c>
      <c r="V14" s="2">
        <f t="shared" si="1"/>
        <v>58.673555197739958</v>
      </c>
      <c r="W14" s="2">
        <f t="shared" si="1"/>
        <v>61.224510158935011</v>
      </c>
      <c r="X14" s="2">
        <f t="shared" si="2"/>
        <v>63.731108868625455</v>
      </c>
      <c r="Y14" s="2">
        <f t="shared" si="2"/>
        <v>66.196526910751118</v>
      </c>
      <c r="Z14" s="2">
        <f t="shared" si="2"/>
        <v>68.623558259703998</v>
      </c>
      <c r="AA14" s="2">
        <f t="shared" si="2"/>
        <v>71.014677845216255</v>
      </c>
      <c r="AB14" s="2">
        <f t="shared" si="2"/>
        <v>73.372091378534265</v>
      </c>
      <c r="AC14" s="2">
        <f t="shared" si="2"/>
        <v>75.697775493325423</v>
      </c>
      <c r="AD14" s="2">
        <f t="shared" si="2"/>
        <v>77.993510422151545</v>
      </c>
      <c r="AE14" s="2">
        <f t="shared" si="2"/>
        <v>80.260906848957774</v>
      </c>
      <c r="AF14" s="2">
        <f t="shared" si="2"/>
        <v>82.50142816643644</v>
      </c>
      <c r="AG14" s="2">
        <f t="shared" si="2"/>
        <v>84.716409070638335</v>
      </c>
      <c r="AH14" s="2">
        <f t="shared" si="2"/>
        <v>86.907071208567601</v>
      </c>
      <c r="AI14" s="2">
        <f t="shared" si="2"/>
        <v>89.07453643412012</v>
      </c>
      <c r="AJ14" s="2">
        <f t="shared" si="2"/>
        <v>91.219838107568918</v>
      </c>
      <c r="AK14" s="2">
        <f t="shared" si="2"/>
        <v>93.34393078277084</v>
      </c>
      <c r="AL14" s="2">
        <f t="shared" si="2"/>
        <v>95.447698556597487</v>
      </c>
      <c r="AM14" s="2">
        <f t="shared" si="2"/>
        <v>97.531962301258233</v>
      </c>
      <c r="AN14" s="2">
        <f t="shared" si="3"/>
        <v>99.597485958213511</v>
      </c>
      <c r="AO14" s="2">
        <f t="shared" si="3"/>
        <v>101.64498203938909</v>
      </c>
      <c r="AP14" s="2">
        <f t="shared" si="3"/>
        <v>103.67511645526761</v>
      </c>
      <c r="AQ14" s="2">
        <f t="shared" si="3"/>
        <v>105.68851276858355</v>
      </c>
      <c r="AR14" s="2">
        <f t="shared" si="3"/>
        <v>107.6857559555969</v>
      </c>
      <c r="AS14" s="2">
        <f t="shared" si="3"/>
        <v>109.66739574337572</v>
      </c>
      <c r="AT14" s="2">
        <f t="shared" si="3"/>
        <v>111.63394958050255</v>
      </c>
      <c r="AU14" s="2">
        <f t="shared" si="3"/>
        <v>113.58590528960602</v>
      </c>
      <c r="AV14" s="2">
        <f t="shared" si="3"/>
        <v>115.52372344270647</v>
      </c>
      <c r="AW14" s="2">
        <f t="shared" si="3"/>
        <v>117.44783949423547</v>
      </c>
      <c r="AX14" s="2">
        <f t="shared" si="3"/>
        <v>119.3586657014985</v>
      </c>
      <c r="AY14" s="2">
        <f t="shared" si="3"/>
        <v>121.25659285810072</v>
      </c>
      <c r="AZ14" s="2">
        <f t="shared" si="3"/>
        <v>123.14199186229348</v>
      </c>
      <c r="BA14" s="2">
        <f t="shared" si="3"/>
        <v>125.01521513920164</v>
      </c>
      <c r="BB14" s="2">
        <f t="shared" si="3"/>
        <v>126.87659793335848</v>
      </c>
      <c r="BC14" s="2">
        <f t="shared" si="3"/>
        <v>128.72645948582243</v>
      </c>
      <c r="BD14" s="2">
        <f t="shared" si="4"/>
        <v>130.56510410832507</v>
      </c>
      <c r="BE14" s="2">
        <f t="shared" si="4"/>
        <v>132.39282216532928</v>
      </c>
      <c r="BF14" s="2">
        <f t="shared" si="4"/>
        <v>134.20989097354249</v>
      </c>
      <c r="BG14" s="2">
        <f t="shared" si="4"/>
        <v>136.016575627272</v>
      </c>
      <c r="BH14" s="2">
        <f t="shared" si="4"/>
        <v>137.81312975701789</v>
      </c>
      <c r="BI14" s="2">
        <f t="shared" si="4"/>
        <v>139.59979622783828</v>
      </c>
      <c r="BJ14" s="2">
        <f t="shared" si="4"/>
        <v>141.3768077832726</v>
      </c>
      <c r="BK14" s="2">
        <f t="shared" si="4"/>
        <v>143.14438763996404</v>
      </c>
      <c r="BL14" s="2">
        <f t="shared" si="4"/>
        <v>144.90275003755087</v>
      </c>
      <c r="BM14" s="2">
        <f t="shared" si="4"/>
        <v>146.65210074790417</v>
      </c>
      <c r="BN14" s="2">
        <f t="shared" si="4"/>
        <v>148.39263754735344</v>
      </c>
      <c r="BO14" s="2">
        <f t="shared" si="4"/>
        <v>150.12455065516315</v>
      </c>
      <c r="BP14" s="2">
        <f t="shared" si="4"/>
        <v>151.84802314118159</v>
      </c>
      <c r="BQ14" s="2">
        <f t="shared" si="4"/>
        <v>153.56323130529404</v>
      </c>
      <c r="BR14" s="2">
        <f t="shared" si="4"/>
        <v>155.2703450310442</v>
      </c>
      <c r="BS14" s="2">
        <f t="shared" si="4"/>
        <v>156.96952811555846</v>
      </c>
      <c r="BT14" s="2">
        <f t="shared" si="5"/>
        <v>158.66093857770025</v>
      </c>
      <c r="BU14" s="2">
        <f t="shared" si="5"/>
        <v>160.34472894619927</v>
      </c>
      <c r="BV14" s="2">
        <f t="shared" si="5"/>
        <v>162.0210465293348</v>
      </c>
      <c r="BW14" s="2">
        <f t="shared" si="5"/>
        <v>163.69003366760759</v>
      </c>
      <c r="BX14" s="2">
        <f t="shared" si="5"/>
        <v>165.3518279707053</v>
      </c>
      <c r="BY14" s="2">
        <f t="shared" si="5"/>
        <v>167.00656253994566</v>
      </c>
      <c r="BZ14" s="2">
        <f t="shared" si="5"/>
        <v>168.65436617728071</v>
      </c>
      <c r="CA14" s="2">
        <f t="shared" si="5"/>
        <v>170.29536358184859</v>
      </c>
      <c r="CB14" s="2">
        <f t="shared" si="5"/>
        <v>171.9296755349749</v>
      </c>
      <c r="CC14" s="2">
        <f t="shared" si="5"/>
        <v>173.55741907444863</v>
      </c>
      <c r="CD14" s="2">
        <f t="shared" si="5"/>
        <v>175.17870765883038</v>
      </c>
      <c r="CE14" s="2">
        <f t="shared" si="5"/>
        <v>176.79365132248387</v>
      </c>
      <c r="CF14" s="2">
        <f t="shared" si="5"/>
        <v>178.40235682197087</v>
      </c>
      <c r="CG14" s="2">
        <f t="shared" si="5"/>
        <v>180.00492777439354</v>
      </c>
      <c r="CH14" s="2">
        <f t="shared" si="5"/>
        <v>181.60146478822253</v>
      </c>
      <c r="CI14" s="2">
        <f t="shared" si="5"/>
        <v>183.19206558711011</v>
      </c>
      <c r="CJ14" s="2">
        <f t="shared" si="6"/>
        <v>184.77682512714273</v>
      </c>
      <c r="CK14" s="2">
        <f t="shared" si="6"/>
        <v>186.35583570796086</v>
      </c>
      <c r="CL14" s="2">
        <f t="shared" si="6"/>
        <v>187.92918707813209</v>
      </c>
      <c r="CM14" s="2">
        <f t="shared" si="6"/>
        <v>189.4969665351434</v>
      </c>
      <c r="CN14" s="2">
        <f t="shared" si="6"/>
        <v>191.05925902034369</v>
      </c>
      <c r="CO14" s="2">
        <f t="shared" si="6"/>
        <v>192.61614720915139</v>
      </c>
      <c r="CP14" s="2">
        <f t="shared" si="6"/>
        <v>194.16771159681068</v>
      </c>
      <c r="CQ14" s="2">
        <f t="shared" si="6"/>
        <v>195.71403057996741</v>
      </c>
      <c r="CR14" s="2">
        <f t="shared" si="6"/>
        <v>197.25518053431128</v>
      </c>
      <c r="CS14" s="2">
        <f t="shared" si="6"/>
        <v>198.79123588851533</v>
      </c>
      <c r="CT14" s="2">
        <f t="shared" si="6"/>
        <v>200.32226919469002</v>
      </c>
      <c r="CU14" s="2">
        <f t="shared" si="6"/>
        <v>201.84835119554927</v>
      </c>
      <c r="CV14" s="2">
        <f t="shared" si="6"/>
        <v>203.36955088847813</v>
      </c>
      <c r="CW14" s="2">
        <f t="shared" si="6"/>
        <v>204.88593558667563</v>
      </c>
      <c r="CX14" s="2">
        <f t="shared" si="6"/>
        <v>206.39757097753446</v>
      </c>
      <c r="CY14" s="2">
        <f t="shared" si="6"/>
        <v>207.9045211784117</v>
      </c>
      <c r="CZ14" s="2">
        <f t="shared" si="7"/>
        <v>209.4068487899317</v>
      </c>
      <c r="DA14" s="2">
        <f t="shared" si="7"/>
        <v>210.90461494695424</v>
      </c>
      <c r="DB14" s="2">
        <f t="shared" si="7"/>
        <v>212.39787936733399</v>
      </c>
    </row>
    <row r="15" spans="2:106">
      <c r="B15" s="157">
        <f t="shared" si="9"/>
        <v>8.5842891425944003</v>
      </c>
      <c r="F15" s="159">
        <v>4.8</v>
      </c>
      <c r="G15" s="2">
        <f t="shared" si="8"/>
        <v>8.5842891425944003</v>
      </c>
      <c r="H15" s="2">
        <f t="shared" si="1"/>
        <v>13.964564438675495</v>
      </c>
      <c r="I15" s="2">
        <f t="shared" si="1"/>
        <v>18.562798835319203</v>
      </c>
      <c r="J15" s="2">
        <f t="shared" si="1"/>
        <v>22.716972450788546</v>
      </c>
      <c r="K15" s="2">
        <f t="shared" si="1"/>
        <v>26.569371452044319</v>
      </c>
      <c r="L15" s="2">
        <f t="shared" si="1"/>
        <v>30.197188863519781</v>
      </c>
      <c r="M15" s="2">
        <f t="shared" si="1"/>
        <v>33.648302642819836</v>
      </c>
      <c r="N15" s="2">
        <f t="shared" si="1"/>
        <v>36.955025672023964</v>
      </c>
      <c r="O15" s="2">
        <f t="shared" si="1"/>
        <v>40.140481625993715</v>
      </c>
      <c r="P15" s="2">
        <f t="shared" si="1"/>
        <v>43.221948093076819</v>
      </c>
      <c r="Q15" s="2">
        <f t="shared" si="1"/>
        <v>46.212770154556182</v>
      </c>
      <c r="R15" s="2">
        <f t="shared" si="1"/>
        <v>49.123530527308155</v>
      </c>
      <c r="S15" s="2">
        <f t="shared" si="1"/>
        <v>51.962803099184569</v>
      </c>
      <c r="T15" s="2">
        <f t="shared" si="1"/>
        <v>54.737658844247775</v>
      </c>
      <c r="U15" s="2">
        <f t="shared" si="1"/>
        <v>57.454017362713493</v>
      </c>
      <c r="V15" s="2">
        <f t="shared" si="1"/>
        <v>60.11689829612596</v>
      </c>
      <c r="W15" s="2">
        <f t="shared" si="1"/>
        <v>62.730605603333217</v>
      </c>
      <c r="X15" s="2">
        <f t="shared" si="2"/>
        <v>65.298865515176175</v>
      </c>
      <c r="Y15" s="2">
        <f t="shared" si="2"/>
        <v>67.824931733532949</v>
      </c>
      <c r="Z15" s="2">
        <f t="shared" si="2"/>
        <v>70.311666963310373</v>
      </c>
      <c r="AA15" s="2">
        <f t="shared" si="2"/>
        <v>72.76160701640012</v>
      </c>
      <c r="AB15" s="2">
        <f t="shared" si="2"/>
        <v>75.177011863554299</v>
      </c>
      <c r="AC15" s="2">
        <f t="shared" si="2"/>
        <v>77.559906762740511</v>
      </c>
      <c r="AD15" s="2">
        <f t="shared" si="2"/>
        <v>79.91211573944183</v>
      </c>
      <c r="AE15" s="2">
        <f t="shared" si="2"/>
        <v>82.235289099704829</v>
      </c>
      <c r="AF15" s="2">
        <f t="shared" si="2"/>
        <v>84.530926235024609</v>
      </c>
      <c r="AG15" s="2">
        <f t="shared" si="2"/>
        <v>86.800394674375212</v>
      </c>
      <c r="AH15" s="2">
        <f t="shared" si="2"/>
        <v>89.044946116728241</v>
      </c>
      <c r="AI15" s="2">
        <f t="shared" si="2"/>
        <v>91.265730013081424</v>
      </c>
      <c r="AJ15" s="2">
        <f t="shared" si="2"/>
        <v>93.463805143906256</v>
      </c>
      <c r="AK15" s="2">
        <f t="shared" si="2"/>
        <v>95.640149544655614</v>
      </c>
      <c r="AL15" s="2">
        <f t="shared" si="2"/>
        <v>97.79566906058696</v>
      </c>
      <c r="AM15" s="2">
        <f t="shared" si="2"/>
        <v>99.931204756997246</v>
      </c>
      <c r="AN15" s="2">
        <f t="shared" si="3"/>
        <v>102.04753936796362</v>
      </c>
      <c r="AO15" s="2">
        <f t="shared" si="3"/>
        <v>104.14540293288512</v>
      </c>
      <c r="AP15" s="2">
        <f t="shared" si="3"/>
        <v>106.22547774334308</v>
      </c>
      <c r="AQ15" s="2">
        <f t="shared" si="3"/>
        <v>108.28840270143513</v>
      </c>
      <c r="AR15" s="2">
        <f t="shared" si="3"/>
        <v>110.33477717357444</v>
      </c>
      <c r="AS15" s="2">
        <f t="shared" si="3"/>
        <v>112.365164409868</v>
      </c>
      <c r="AT15" s="2">
        <f t="shared" si="3"/>
        <v>114.38009458790097</v>
      </c>
      <c r="AU15" s="2">
        <f t="shared" si="3"/>
        <v>116.38006753051953</v>
      </c>
      <c r="AV15" s="2">
        <f t="shared" si="3"/>
        <v>118.36555513960876</v>
      </c>
      <c r="AW15" s="2">
        <f t="shared" si="3"/>
        <v>120.33700358158366</v>
      </c>
      <c r="AX15" s="2">
        <f t="shared" si="3"/>
        <v>122.29483525509417</v>
      </c>
      <c r="AY15" s="2">
        <f t="shared" si="3"/>
        <v>124.23945056709263</v>
      </c>
      <c r="AZ15" s="2">
        <f t="shared" si="3"/>
        <v>126.17122953976069</v>
      </c>
      <c r="BA15" s="2">
        <f t="shared" si="3"/>
        <v>128.090533267723</v>
      </c>
      <c r="BB15" s="2">
        <f t="shared" si="3"/>
        <v>129.99770524237769</v>
      </c>
      <c r="BC15" s="2">
        <f t="shared" si="3"/>
        <v>131.89307255796987</v>
      </c>
      <c r="BD15" s="2">
        <f t="shared" si="4"/>
        <v>133.77694701216294</v>
      </c>
      <c r="BE15" s="2">
        <f t="shared" si="4"/>
        <v>135.64962611225516</v>
      </c>
      <c r="BF15" s="2">
        <f t="shared" si="4"/>
        <v>137.51139399682037</v>
      </c>
      <c r="BG15" s="2">
        <f t="shared" si="4"/>
        <v>139.36252228136672</v>
      </c>
      <c r="BH15" s="2">
        <f t="shared" si="4"/>
        <v>141.20327083559067</v>
      </c>
      <c r="BI15" s="2">
        <f t="shared" si="4"/>
        <v>143.03388849892164</v>
      </c>
      <c r="BJ15" s="2">
        <f t="shared" si="4"/>
        <v>144.8546137402856</v>
      </c>
      <c r="BK15" s="2">
        <f t="shared" si="4"/>
        <v>146.66567526735483</v>
      </c>
      <c r="BL15" s="2">
        <f t="shared" si="4"/>
        <v>148.46729258996649</v>
      </c>
      <c r="BM15" s="2">
        <f t="shared" si="4"/>
        <v>150.25967654188722</v>
      </c>
      <c r="BN15" s="2">
        <f t="shared" si="4"/>
        <v>152.04302976465542</v>
      </c>
      <c r="BO15" s="2">
        <f t="shared" si="4"/>
        <v>153.81754715684394</v>
      </c>
      <c r="BP15" s="2">
        <f t="shared" si="4"/>
        <v>155.58341629173717</v>
      </c>
      <c r="BQ15" s="2">
        <f t="shared" si="4"/>
        <v>157.34081780611831</v>
      </c>
      <c r="BR15" s="2">
        <f t="shared" si="4"/>
        <v>159.0899257625899</v>
      </c>
      <c r="BS15" s="2">
        <f t="shared" si="4"/>
        <v>160.8309079876141</v>
      </c>
      <c r="BT15" s="2">
        <f t="shared" si="5"/>
        <v>162.56392638724736</v>
      </c>
      <c r="BU15" s="2">
        <f t="shared" si="5"/>
        <v>164.28913724235761</v>
      </c>
      <c r="BV15" s="2">
        <f t="shared" si="5"/>
        <v>166.00669148494165</v>
      </c>
      <c r="BW15" s="2">
        <f t="shared" si="5"/>
        <v>167.71673495701259</v>
      </c>
      <c r="BX15" s="2">
        <f t="shared" si="5"/>
        <v>169.41940865339453</v>
      </c>
      <c r="BY15" s="2">
        <f t="shared" si="5"/>
        <v>171.11484894963786</v>
      </c>
      <c r="BZ15" s="2">
        <f t="shared" si="5"/>
        <v>172.80318781616478</v>
      </c>
      <c r="CA15" s="2">
        <f t="shared" si="5"/>
        <v>174.48455301965623</v>
      </c>
      <c r="CB15" s="2">
        <f t="shared" si="5"/>
        <v>176.15906831260412</v>
      </c>
      <c r="CC15" s="2">
        <f t="shared" si="5"/>
        <v>177.82685361187447</v>
      </c>
      <c r="CD15" s="2">
        <f t="shared" si="5"/>
        <v>179.48802516705751</v>
      </c>
      <c r="CE15" s="2">
        <f t="shared" si="5"/>
        <v>181.14269571931288</v>
      </c>
      <c r="CF15" s="2">
        <f t="shared" si="5"/>
        <v>182.79097465136579</v>
      </c>
      <c r="CG15" s="2">
        <f t="shared" si="5"/>
        <v>184.43296812925257</v>
      </c>
      <c r="CH15" s="2">
        <f t="shared" si="5"/>
        <v>186.06877923636708</v>
      </c>
      <c r="CI15" s="2">
        <f t="shared" si="5"/>
        <v>187.69850810031949</v>
      </c>
      <c r="CJ15" s="2">
        <f t="shared" si="6"/>
        <v>189.3222520130733</v>
      </c>
      <c r="CK15" s="2">
        <f t="shared" si="6"/>
        <v>190.94010554479874</v>
      </c>
      <c r="CL15" s="2">
        <f t="shared" si="6"/>
        <v>192.55216065183777</v>
      </c>
      <c r="CM15" s="2">
        <f t="shared" si="6"/>
        <v>194.15850677915637</v>
      </c>
      <c r="CN15" s="2">
        <f t="shared" si="6"/>
        <v>195.75923095762249</v>
      </c>
      <c r="CO15" s="2">
        <f t="shared" si="6"/>
        <v>197.35441789643266</v>
      </c>
      <c r="CP15" s="2">
        <f t="shared" si="6"/>
        <v>198.94415007097791</v>
      </c>
      <c r="CQ15" s="2">
        <f t="shared" si="6"/>
        <v>200.5285078064264</v>
      </c>
      <c r="CR15" s="2">
        <f t="shared" si="6"/>
        <v>202.10756935727542</v>
      </c>
      <c r="CS15" s="2">
        <f t="shared" si="6"/>
        <v>203.68141098311</v>
      </c>
      <c r="CT15" s="2">
        <f t="shared" si="6"/>
        <v>205.25010702078984</v>
      </c>
      <c r="CU15" s="2">
        <f t="shared" si="6"/>
        <v>206.81372995326791</v>
      </c>
      <c r="CV15" s="2">
        <f t="shared" si="6"/>
        <v>208.3723504752339</v>
      </c>
      <c r="CW15" s="2">
        <f t="shared" si="6"/>
        <v>209.92603755576133</v>
      </c>
      <c r="CX15" s="2">
        <f t="shared" si="6"/>
        <v>211.47485849812318</v>
      </c>
      <c r="CY15" s="2">
        <f t="shared" si="6"/>
        <v>213.01887899693477</v>
      </c>
      <c r="CZ15" s="2">
        <f t="shared" si="7"/>
        <v>214.55816319276767</v>
      </c>
      <c r="DA15" s="2">
        <f t="shared" si="7"/>
        <v>216.09277372437171</v>
      </c>
      <c r="DB15" s="2">
        <f t="shared" si="7"/>
        <v>217.62277177863399</v>
      </c>
    </row>
    <row r="16" spans="2:106">
      <c r="B16" s="157">
        <f t="shared" si="9"/>
        <v>8.8293889402678758</v>
      </c>
      <c r="F16" s="159">
        <v>4.9000000000000004</v>
      </c>
      <c r="G16" s="2">
        <f t="shared" si="8"/>
        <v>8.8293889402678758</v>
      </c>
      <c r="H16" s="2">
        <f t="shared" si="1"/>
        <v>14.363282592463491</v>
      </c>
      <c r="I16" s="2">
        <f t="shared" si="1"/>
        <v>19.092806406501168</v>
      </c>
      <c r="J16" s="2">
        <f t="shared" si="1"/>
        <v>23.36559055520615</v>
      </c>
      <c r="K16" s="2">
        <f t="shared" si="1"/>
        <v>27.327983779638789</v>
      </c>
      <c r="L16" s="2">
        <f t="shared" si="1"/>
        <v>31.059383130023665</v>
      </c>
      <c r="M16" s="2">
        <f t="shared" si="1"/>
        <v>34.60903358195948</v>
      </c>
      <c r="N16" s="2">
        <f t="shared" si="1"/>
        <v>38.010170619354298</v>
      </c>
      <c r="O16" s="2">
        <f t="shared" si="1"/>
        <v>41.286578147396945</v>
      </c>
      <c r="P16" s="2">
        <f t="shared" si="1"/>
        <v>44.456027066500695</v>
      </c>
      <c r="Q16" s="2">
        <f t="shared" si="1"/>
        <v>47.532243488534462</v>
      </c>
      <c r="R16" s="2">
        <f t="shared" si="1"/>
        <v>50.526112289554248</v>
      </c>
      <c r="S16" s="2">
        <f t="shared" si="1"/>
        <v>53.446452160230479</v>
      </c>
      <c r="T16" s="2">
        <f t="shared" si="1"/>
        <v>56.300535966044045</v>
      </c>
      <c r="U16" s="2">
        <f t="shared" si="1"/>
        <v>59.094452324445626</v>
      </c>
      <c r="V16" s="2">
        <f t="shared" si="1"/>
        <v>61.833364198471386</v>
      </c>
      <c r="W16" s="2">
        <f t="shared" si="1"/>
        <v>64.521698434191052</v>
      </c>
      <c r="X16" s="2">
        <f t="shared" si="2"/>
        <v>67.163287654298131</v>
      </c>
      <c r="Y16" s="2">
        <f t="shared" si="2"/>
        <v>69.761478460811759</v>
      </c>
      <c r="Z16" s="2">
        <f t="shared" si="2"/>
        <v>72.319215294980822</v>
      </c>
      <c r="AA16" s="2">
        <f t="shared" si="2"/>
        <v>74.839106371544943</v>
      </c>
      <c r="AB16" s="2">
        <f t="shared" si="2"/>
        <v>77.32347618825024</v>
      </c>
      <c r="AC16" s="2">
        <f t="shared" si="2"/>
        <v>79.77440782850681</v>
      </c>
      <c r="AD16" s="2">
        <f t="shared" si="2"/>
        <v>82.193777397622767</v>
      </c>
      <c r="AE16" s="2">
        <f t="shared" si="2"/>
        <v>84.583282321408646</v>
      </c>
      <c r="AF16" s="2">
        <f t="shared" si="2"/>
        <v>86.944464802190623</v>
      </c>
      <c r="AG16" s="2">
        <f t="shared" si="2"/>
        <v>89.278731414816988</v>
      </c>
      <c r="AH16" s="2">
        <f t="shared" si="2"/>
        <v>91.587369596939624</v>
      </c>
      <c r="AI16" s="2">
        <f t="shared" si="2"/>
        <v>93.871561618838328</v>
      </c>
      <c r="AJ16" s="2">
        <f t="shared" si="2"/>
        <v>96.132396491429432</v>
      </c>
      <c r="AK16" s="2">
        <f t="shared" si="2"/>
        <v>98.370880175167841</v>
      </c>
      <c r="AL16" s="2">
        <f t="shared" si="2"/>
        <v>100.58794437912869</v>
      </c>
      <c r="AM16" s="2">
        <f t="shared" si="2"/>
        <v>102.78445418282031</v>
      </c>
      <c r="AN16" s="2">
        <f t="shared" si="3"/>
        <v>104.96121466905031</v>
      </c>
      <c r="AO16" s="2">
        <f t="shared" si="3"/>
        <v>107.11897672140246</v>
      </c>
      <c r="AP16" s="2">
        <f t="shared" si="3"/>
        <v>109.25844211234067</v>
      </c>
      <c r="AQ16" s="2">
        <f t="shared" si="3"/>
        <v>111.38026798598263</v>
      </c>
      <c r="AR16" s="2">
        <f t="shared" si="3"/>
        <v>113.48507082193331</v>
      </c>
      <c r="AS16" s="2">
        <f t="shared" si="3"/>
        <v>115.57342995229378</v>
      </c>
      <c r="AT16" s="2">
        <f t="shared" si="3"/>
        <v>117.64589069235217</v>
      </c>
      <c r="AU16" s="2">
        <f t="shared" si="3"/>
        <v>119.70296713596487</v>
      </c>
      <c r="AV16" s="2">
        <f t="shared" si="3"/>
        <v>121.74514465882417</v>
      </c>
      <c r="AW16" s="2">
        <f t="shared" si="3"/>
        <v>123.77288216634955</v>
      </c>
      <c r="AX16" s="2">
        <f t="shared" si="3"/>
        <v>125.78661411757498</v>
      </c>
      <c r="AY16" s="2">
        <f t="shared" si="3"/>
        <v>127.78675235192685</v>
      </c>
      <c r="AZ16" s="2">
        <f t="shared" si="3"/>
        <v>129.77368774203214</v>
      </c>
      <c r="BA16" s="2">
        <f t="shared" si="3"/>
        <v>131.74779169253858</v>
      </c>
      <c r="BB16" s="2">
        <f t="shared" si="3"/>
        <v>133.70941750225774</v>
      </c>
      <c r="BC16" s="2">
        <f t="shared" si="3"/>
        <v>135.6589016046743</v>
      </c>
      <c r="BD16" s="2">
        <f t="shared" si="4"/>
        <v>137.59656469994118</v>
      </c>
      <c r="BE16" s="2">
        <f t="shared" si="4"/>
        <v>139.52271278982576</v>
      </c>
      <c r="BF16" s="2">
        <f t="shared" si="4"/>
        <v>141.43763812566527</v>
      </c>
      <c r="BG16" s="2">
        <f t="shared" si="4"/>
        <v>143.34162007817099</v>
      </c>
      <c r="BH16" s="2">
        <f t="shared" si="4"/>
        <v>145.23492593687453</v>
      </c>
      <c r="BI16" s="2">
        <f t="shared" si="4"/>
        <v>147.11781164610269</v>
      </c>
      <c r="BJ16" s="2">
        <f t="shared" si="4"/>
        <v>148.99052248357884</v>
      </c>
      <c r="BK16" s="2">
        <f t="shared" si="4"/>
        <v>150.853293687068</v>
      </c>
      <c r="BL16" s="2">
        <f t="shared" si="4"/>
        <v>152.70635103388227</v>
      </c>
      <c r="BM16" s="2">
        <f t="shared" si="4"/>
        <v>154.5499113775428</v>
      </c>
      <c r="BN16" s="2">
        <f t="shared" si="4"/>
        <v>156.38418314543688</v>
      </c>
      <c r="BO16" s="2">
        <f t="shared" si="4"/>
        <v>158.2093668009081</v>
      </c>
      <c r="BP16" s="2">
        <f t="shared" si="4"/>
        <v>160.0256552728589</v>
      </c>
      <c r="BQ16" s="2">
        <f t="shared" si="4"/>
        <v>161.83323435563864</v>
      </c>
      <c r="BR16" s="2">
        <f t="shared" si="4"/>
        <v>163.63228308170909</v>
      </c>
      <c r="BS16" s="2">
        <f t="shared" si="4"/>
        <v>165.42297406933648</v>
      </c>
      <c r="BT16" s="2">
        <f t="shared" si="5"/>
        <v>167.20547384734118</v>
      </c>
      <c r="BU16" s="2">
        <f t="shared" si="5"/>
        <v>168.97994315874382</v>
      </c>
      <c r="BV16" s="2">
        <f t="shared" si="5"/>
        <v>170.74653724497219</v>
      </c>
      <c r="BW16" s="2">
        <f t="shared" si="5"/>
        <v>172.50540611214052</v>
      </c>
      <c r="BX16" s="2">
        <f t="shared" si="5"/>
        <v>174.25669478077643</v>
      </c>
      <c r="BY16" s="2">
        <f t="shared" si="5"/>
        <v>176.00054352024364</v>
      </c>
      <c r="BZ16" s="2">
        <f t="shared" si="5"/>
        <v>177.73708806900191</v>
      </c>
      <c r="CA16" s="2">
        <f t="shared" si="5"/>
        <v>179.46645984174393</v>
      </c>
      <c r="CB16" s="2">
        <f t="shared" si="5"/>
        <v>181.18878612435972</v>
      </c>
      <c r="CC16" s="2">
        <f t="shared" si="5"/>
        <v>182.904190257598</v>
      </c>
      <c r="CD16" s="2">
        <f t="shared" si="5"/>
        <v>184.61279181022323</v>
      </c>
      <c r="CE16" s="2">
        <f t="shared" si="5"/>
        <v>186.31470674239606</v>
      </c>
      <c r="CF16" s="2">
        <f t="shared" si="5"/>
        <v>188.01004755995223</v>
      </c>
      <c r="CG16" s="2">
        <f t="shared" si="5"/>
        <v>189.69892346019523</v>
      </c>
      <c r="CH16" s="2">
        <f t="shared" si="5"/>
        <v>191.38144046977013</v>
      </c>
      <c r="CI16" s="2">
        <f t="shared" si="5"/>
        <v>193.05770157514431</v>
      </c>
      <c r="CJ16" s="2">
        <f t="shared" si="6"/>
        <v>194.72780684617467</v>
      </c>
      <c r="CK16" s="2">
        <f t="shared" si="6"/>
        <v>196.39185355321194</v>
      </c>
      <c r="CL16" s="2">
        <f t="shared" si="6"/>
        <v>198.0499362781481</v>
      </c>
      <c r="CM16" s="2">
        <f t="shared" si="6"/>
        <v>199.70214701979404</v>
      </c>
      <c r="CN16" s="2">
        <f t="shared" si="6"/>
        <v>201.34857529393494</v>
      </c>
      <c r="CO16" s="2">
        <f t="shared" si="6"/>
        <v>202.98930822839588</v>
      </c>
      <c r="CP16" s="2">
        <f t="shared" si="6"/>
        <v>204.6244306534166</v>
      </c>
      <c r="CQ16" s="2">
        <f t="shared" si="6"/>
        <v>206.25402518762039</v>
      </c>
      <c r="CR16" s="2">
        <f t="shared" si="6"/>
        <v>207.87817231983766</v>
      </c>
      <c r="CS16" s="2">
        <f t="shared" si="6"/>
        <v>209.49695048702753</v>
      </c>
      <c r="CT16" s="2">
        <f t="shared" si="6"/>
        <v>211.11043614852596</v>
      </c>
      <c r="CU16" s="2">
        <f t="shared" si="6"/>
        <v>212.71870385682899</v>
      </c>
      <c r="CV16" s="2">
        <f t="shared" si="6"/>
        <v>214.32182632511083</v>
      </c>
      <c r="CW16" s="2">
        <f t="shared" si="6"/>
        <v>215.91987449165944</v>
      </c>
      <c r="CX16" s="2">
        <f t="shared" si="6"/>
        <v>217.51291758140002</v>
      </c>
      <c r="CY16" s="2">
        <f t="shared" si="6"/>
        <v>219.10102316466953</v>
      </c>
      <c r="CZ16" s="2">
        <f t="shared" si="7"/>
        <v>220.68425721338991</v>
      </c>
      <c r="DA16" s="2">
        <f t="shared" si="7"/>
        <v>222.26268415478114</v>
      </c>
      <c r="DB16" s="2">
        <f t="shared" si="7"/>
        <v>223.83636692274672</v>
      </c>
    </row>
    <row r="17" spans="2:106">
      <c r="B17" s="157">
        <f t="shared" si="9"/>
        <v>9.1196664122147411</v>
      </c>
      <c r="F17" s="159">
        <v>5</v>
      </c>
      <c r="G17" s="2">
        <f t="shared" si="8"/>
        <v>9.1196664122147411</v>
      </c>
      <c r="H17" s="2">
        <f t="shared" si="1"/>
        <v>14.835493907199416</v>
      </c>
      <c r="I17" s="2">
        <f t="shared" si="1"/>
        <v>19.7205068751909</v>
      </c>
      <c r="J17" s="2">
        <f t="shared" si="1"/>
        <v>24.133764276263797</v>
      </c>
      <c r="K17" s="2">
        <f t="shared" si="1"/>
        <v>28.226426253815017</v>
      </c>
      <c r="L17" s="2">
        <f t="shared" si="1"/>
        <v>32.080500137803689</v>
      </c>
      <c r="M17" s="2">
        <f t="shared" si="1"/>
        <v>35.746849895484637</v>
      </c>
      <c r="N17" s="2">
        <f t="shared" si="1"/>
        <v>39.25980366987438</v>
      </c>
      <c r="O17" s="2">
        <f t="shared" si="1"/>
        <v>42.643927292512245</v>
      </c>
      <c r="P17" s="2">
        <f t="shared" si="1"/>
        <v>45.917575904927297</v>
      </c>
      <c r="Q17" s="2">
        <f t="shared" si="1"/>
        <v>49.094926882499436</v>
      </c>
      <c r="R17" s="2">
        <f t="shared" si="1"/>
        <v>52.187222955528632</v>
      </c>
      <c r="S17" s="2">
        <f t="shared" si="1"/>
        <v>55.203572740437934</v>
      </c>
      <c r="T17" s="2">
        <f t="shared" si="1"/>
        <v>58.151488207477527</v>
      </c>
      <c r="U17" s="2">
        <f t="shared" si="1"/>
        <v>61.037258145196368</v>
      </c>
      <c r="V17" s="2">
        <f t="shared" si="1"/>
        <v>63.866215255654232</v>
      </c>
      <c r="W17" s="2">
        <f t="shared" si="1"/>
        <v>66.642931923156226</v>
      </c>
      <c r="X17" s="2">
        <f t="shared" si="2"/>
        <v>69.37136677277654</v>
      </c>
      <c r="Y17" s="2">
        <f t="shared" si="2"/>
        <v>72.054976430362728</v>
      </c>
      <c r="Z17" s="2">
        <f t="shared" si="2"/>
        <v>74.696802139441559</v>
      </c>
      <c r="AA17" s="2">
        <f t="shared" si="2"/>
        <v>77.299537863153404</v>
      </c>
      <c r="AB17" s="2">
        <f t="shared" si="2"/>
        <v>79.865584520085491</v>
      </c>
      <c r="AC17" s="2">
        <f t="shared" si="2"/>
        <v>82.397093677683444</v>
      </c>
      <c r="AD17" s="2">
        <f t="shared" si="2"/>
        <v>84.896003120620705</v>
      </c>
      <c r="AE17" s="2">
        <f t="shared" si="2"/>
        <v>87.364066079755759</v>
      </c>
      <c r="AF17" s="2">
        <f t="shared" si="2"/>
        <v>89.802875459291812</v>
      </c>
      <c r="AG17" s="2">
        <f t="shared" si="2"/>
        <v>92.21388407702716</v>
      </c>
      <c r="AH17" s="2">
        <f t="shared" si="2"/>
        <v>94.598421696775674</v>
      </c>
      <c r="AI17" s="2">
        <f t="shared" si="2"/>
        <v>96.957709457467132</v>
      </c>
      <c r="AJ17" s="2">
        <f t="shared" si="2"/>
        <v>99.292872172646753</v>
      </c>
      <c r="AK17" s="2">
        <f t="shared" si="2"/>
        <v>101.60494887500806</v>
      </c>
      <c r="AL17" s="2">
        <f t="shared" si="2"/>
        <v>103.89490190475554</v>
      </c>
      <c r="AM17" s="2">
        <f t="shared" si="2"/>
        <v>106.16362478199457</v>
      </c>
      <c r="AN17" s="2">
        <f t="shared" si="3"/>
        <v>108.41194905766133</v>
      </c>
      <c r="AO17" s="2">
        <f t="shared" si="3"/>
        <v>110.64065030159934</v>
      </c>
      <c r="AP17" s="2">
        <f t="shared" si="3"/>
        <v>112.85045335794121</v>
      </c>
      <c r="AQ17" s="2">
        <f t="shared" si="3"/>
        <v>115.04203697525931</v>
      </c>
      <c r="AR17" s="2">
        <f t="shared" si="3"/>
        <v>117.21603790071535</v>
      </c>
      <c r="AS17" s="2">
        <f t="shared" si="3"/>
        <v>119.37305451269538</v>
      </c>
      <c r="AT17" s="2">
        <f t="shared" si="3"/>
        <v>121.51365005442611</v>
      </c>
      <c r="AU17" s="2">
        <f t="shared" si="3"/>
        <v>123.63835552125809</v>
      </c>
      <c r="AV17" s="2">
        <f t="shared" si="3"/>
        <v>125.74767224623123</v>
      </c>
      <c r="AW17" s="2">
        <f t="shared" si="3"/>
        <v>127.84207422186853</v>
      </c>
      <c r="AX17" s="2">
        <f t="shared" si="3"/>
        <v>129.92201019060127</v>
      </c>
      <c r="AY17" s="2">
        <f t="shared" si="3"/>
        <v>131.98790553160455</v>
      </c>
      <c r="AZ17" s="2">
        <f t="shared" si="3"/>
        <v>134.04016396794367</v>
      </c>
      <c r="BA17" s="2">
        <f t="shared" si="3"/>
        <v>136.07916911466992</v>
      </c>
      <c r="BB17" s="2">
        <f t="shared" si="3"/>
        <v>138.10528588574587</v>
      </c>
      <c r="BC17" s="2">
        <f t="shared" si="3"/>
        <v>140.11886177533799</v>
      </c>
      <c r="BD17" s="2">
        <f t="shared" si="4"/>
        <v>142.12022802702759</v>
      </c>
      <c r="BE17" s="2">
        <f t="shared" si="4"/>
        <v>144.10970070278211</v>
      </c>
      <c r="BF17" s="2">
        <f t="shared" si="4"/>
        <v>146.08758166207585</v>
      </c>
      <c r="BG17" s="2">
        <f t="shared" si="4"/>
        <v>148.05415946029015</v>
      </c>
      <c r="BH17" s="2">
        <f t="shared" si="4"/>
        <v>150.00971017444229</v>
      </c>
      <c r="BI17" s="2">
        <f t="shared" si="4"/>
        <v>151.95449816335676</v>
      </c>
      <c r="BJ17" s="2">
        <f t="shared" si="4"/>
        <v>153.88877676857624</v>
      </c>
      <c r="BK17" s="2">
        <f t="shared" si="4"/>
        <v>155.81278896160867</v>
      </c>
      <c r="BL17" s="2">
        <f t="shared" si="4"/>
        <v>157.72676794248446</v>
      </c>
      <c r="BM17" s="2">
        <f t="shared" si="4"/>
        <v>159.63093769406206</v>
      </c>
      <c r="BN17" s="2">
        <f t="shared" si="4"/>
        <v>161.52551349604613</v>
      </c>
      <c r="BO17" s="2">
        <f t="shared" si="4"/>
        <v>163.41070240226952</v>
      </c>
      <c r="BP17" s="2">
        <f t="shared" si="4"/>
        <v>165.28670368441939</v>
      </c>
      <c r="BQ17" s="2">
        <f t="shared" si="4"/>
        <v>167.15370924507238</v>
      </c>
      <c r="BR17" s="2">
        <f t="shared" si="4"/>
        <v>169.01190400261183</v>
      </c>
      <c r="BS17" s="2">
        <f t="shared" si="4"/>
        <v>170.86146625035053</v>
      </c>
      <c r="BT17" s="2">
        <f t="shared" si="5"/>
        <v>172.70256799195718</v>
      </c>
      <c r="BU17" s="2">
        <f t="shared" si="5"/>
        <v>174.53537525508514</v>
      </c>
      <c r="BV17" s="2">
        <f t="shared" si="5"/>
        <v>176.36004838492295</v>
      </c>
      <c r="BW17" s="2">
        <f t="shared" si="5"/>
        <v>178.17674231922805</v>
      </c>
      <c r="BX17" s="2">
        <f t="shared" si="5"/>
        <v>179.98560684626366</v>
      </c>
      <c r="BY17" s="2">
        <f t="shared" si="5"/>
        <v>181.78678684692855</v>
      </c>
      <c r="BZ17" s="2">
        <f t="shared" si="5"/>
        <v>183.5804225222582</v>
      </c>
      <c r="CA17" s="2">
        <f t="shared" si="5"/>
        <v>185.36664960737164</v>
      </c>
      <c r="CB17" s="2">
        <f t="shared" si="5"/>
        <v>187.14559957284564</v>
      </c>
      <c r="CC17" s="2">
        <f t="shared" si="5"/>
        <v>188.91739981441398</v>
      </c>
      <c r="CD17" s="2">
        <f t="shared" si="5"/>
        <v>190.68217383181744</v>
      </c>
      <c r="CE17" s="2">
        <f t="shared" si="5"/>
        <v>192.44004139755549</v>
      </c>
      <c r="CF17" s="2">
        <f t="shared" si="5"/>
        <v>194.19111871623738</v>
      </c>
      <c r="CG17" s="2">
        <f t="shared" si="5"/>
        <v>195.93551857516781</v>
      </c>
      <c r="CH17" s="2">
        <f t="shared" si="5"/>
        <v>197.67335048675361</v>
      </c>
      <c r="CI17" s="2">
        <f t="shared" si="5"/>
        <v>199.40472082327418</v>
      </c>
      <c r="CJ17" s="2">
        <f t="shared" si="6"/>
        <v>201.12973294451123</v>
      </c>
      <c r="CK17" s="2">
        <f t="shared" si="6"/>
        <v>202.84848731870284</v>
      </c>
      <c r="CL17" s="2">
        <f t="shared" si="6"/>
        <v>204.56108163724181</v>
      </c>
      <c r="CM17" s="2">
        <f t="shared" si="6"/>
        <v>206.26761092351788</v>
      </c>
      <c r="CN17" s="2">
        <f t="shared" si="6"/>
        <v>207.96816763626222</v>
      </c>
      <c r="CO17" s="2">
        <f t="shared" si="6"/>
        <v>209.66284176773888</v>
      </c>
      <c r="CP17" s="2">
        <f t="shared" si="6"/>
        <v>211.35172093709033</v>
      </c>
      <c r="CQ17" s="2">
        <f t="shared" si="6"/>
        <v>213.03489047913297</v>
      </c>
      <c r="CR17" s="2">
        <f t="shared" si="6"/>
        <v>214.7124335288706</v>
      </c>
      <c r="CS17" s="2">
        <f t="shared" si="6"/>
        <v>216.3844311019779</v>
      </c>
      <c r="CT17" s="2">
        <f t="shared" si="6"/>
        <v>218.05096217148932</v>
      </c>
      <c r="CU17" s="2">
        <f t="shared" si="6"/>
        <v>219.71210374090984</v>
      </c>
      <c r="CV17" s="2">
        <f t="shared" si="6"/>
        <v>221.36793091395239</v>
      </c>
      <c r="CW17" s="2">
        <f t="shared" si="6"/>
        <v>223.01851696109196</v>
      </c>
      <c r="CX17" s="2">
        <f t="shared" si="6"/>
        <v>224.6639333831119</v>
      </c>
      <c r="CY17" s="2">
        <f t="shared" si="6"/>
        <v>226.30424997181052</v>
      </c>
      <c r="CZ17" s="2">
        <f t="shared" si="7"/>
        <v>227.93953486802124</v>
      </c>
      <c r="DA17" s="2">
        <f t="shared" si="7"/>
        <v>229.56985461709144</v>
      </c>
      <c r="DB17" s="2">
        <f t="shared" si="7"/>
        <v>231.19527422195725</v>
      </c>
    </row>
    <row r="18" spans="2:106">
      <c r="B18" s="157">
        <f t="shared" si="9"/>
        <v>9.4620503366761852</v>
      </c>
      <c r="F18" s="159">
        <v>5.0999999999999996</v>
      </c>
      <c r="G18" s="2">
        <f t="shared" si="8"/>
        <v>9.4620503366761852</v>
      </c>
      <c r="H18" s="2">
        <f t="shared" si="1"/>
        <v>15.392469831062975</v>
      </c>
      <c r="I18" s="2">
        <f t="shared" si="1"/>
        <v>20.460883137995122</v>
      </c>
      <c r="J18" s="2">
        <f t="shared" si="1"/>
        <v>25.039829536925879</v>
      </c>
      <c r="K18" s="2">
        <f t="shared" si="1"/>
        <v>29.286144247595857</v>
      </c>
      <c r="L18" s="2">
        <f t="shared" si="1"/>
        <v>33.284913439715211</v>
      </c>
      <c r="M18" s="2">
        <f t="shared" si="1"/>
        <v>37.088910690379201</v>
      </c>
      <c r="N18" s="2">
        <f t="shared" si="1"/>
        <v>40.73375294021978</v>
      </c>
      <c r="O18" s="2">
        <f t="shared" si="1"/>
        <v>44.244928307341361</v>
      </c>
      <c r="P18" s="2">
        <f t="shared" si="1"/>
        <v>47.641481048982591</v>
      </c>
      <c r="Q18" s="2">
        <f t="shared" si="1"/>
        <v>50.938120808393883</v>
      </c>
      <c r="R18" s="2">
        <f t="shared" si="1"/>
        <v>54.146512406985543</v>
      </c>
      <c r="S18" s="2">
        <f t="shared" si="1"/>
        <v>57.276106430250152</v>
      </c>
      <c r="T18" s="2">
        <f t="shared" si="1"/>
        <v>60.334696873869333</v>
      </c>
      <c r="U18" s="2">
        <f t="shared" si="1"/>
        <v>63.32880862933775</v>
      </c>
      <c r="V18" s="2">
        <f t="shared" si="1"/>
        <v>66.263974606856181</v>
      </c>
      <c r="W18" s="2">
        <f t="shared" si="1"/>
        <v>69.144938853903795</v>
      </c>
      <c r="X18" s="2">
        <f t="shared" si="2"/>
        <v>71.975808616077401</v>
      </c>
      <c r="Y18" s="2">
        <f t="shared" si="2"/>
        <v>74.760170292954157</v>
      </c>
      <c r="Z18" s="2">
        <f t="shared" si="2"/>
        <v>77.501179306896645</v>
      </c>
      <c r="AA18" s="2">
        <f t="shared" si="2"/>
        <v>80.201630761770204</v>
      </c>
      <c r="AB18" s="2">
        <f t="shared" si="2"/>
        <v>82.86401571497754</v>
      </c>
      <c r="AC18" s="2">
        <f t="shared" si="2"/>
        <v>85.490566511272675</v>
      </c>
      <c r="AD18" s="2">
        <f t="shared" si="2"/>
        <v>88.083293686490208</v>
      </c>
      <c r="AE18" s="2">
        <f t="shared" si="2"/>
        <v>90.644016293859195</v>
      </c>
      <c r="AF18" s="2">
        <f t="shared" si="2"/>
        <v>93.174387040734359</v>
      </c>
      <c r="AG18" s="2">
        <f t="shared" si="2"/>
        <v>95.675913288735757</v>
      </c>
      <c r="AH18" s="2">
        <f t="shared" si="2"/>
        <v>98.149974725625427</v>
      </c>
      <c r="AI18" s="2">
        <f t="shared" si="2"/>
        <v>100.5978383361262</v>
      </c>
      <c r="AJ18" s="2">
        <f t="shared" si="2"/>
        <v>103.02067116318716</v>
      </c>
      <c r="AK18" s="2">
        <f t="shared" si="2"/>
        <v>105.4195512483948</v>
      </c>
      <c r="AL18" s="2">
        <f t="shared" si="2"/>
        <v>107.79547706154445</v>
      </c>
      <c r="AM18" s="2">
        <f t="shared" si="2"/>
        <v>110.14937566858693</v>
      </c>
      <c r="AN18" s="2">
        <f t="shared" si="3"/>
        <v>112.48210983976628</v>
      </c>
      <c r="AO18" s="2">
        <f t="shared" si="3"/>
        <v>114.79448426250934</v>
      </c>
      <c r="AP18" s="2">
        <f t="shared" si="3"/>
        <v>117.08725099411281</v>
      </c>
      <c r="AQ18" s="2">
        <f t="shared" si="3"/>
        <v>119.36111426572593</v>
      </c>
      <c r="AR18" s="2">
        <f t="shared" si="3"/>
        <v>121.61673473020848</v>
      </c>
      <c r="AS18" s="2">
        <f t="shared" si="3"/>
        <v>123.85473323114762</v>
      </c>
      <c r="AT18" s="2">
        <f t="shared" si="3"/>
        <v>126.07569415787542</v>
      </c>
      <c r="AU18" s="2">
        <f t="shared" si="3"/>
        <v>128.28016844115052</v>
      </c>
      <c r="AV18" s="2">
        <f t="shared" si="3"/>
        <v>130.46867623579496</v>
      </c>
      <c r="AW18" s="2">
        <f t="shared" si="3"/>
        <v>132.64170932965584</v>
      </c>
      <c r="AX18" s="2">
        <f t="shared" si="3"/>
        <v>134.79973331251259</v>
      </c>
      <c r="AY18" s="2">
        <f t="shared" si="3"/>
        <v>136.94318953375068</v>
      </c>
      <c r="AZ18" s="2">
        <f t="shared" si="3"/>
        <v>139.07249687360033</v>
      </c>
      <c r="BA18" s="2">
        <f t="shared" si="3"/>
        <v>141.18805334935305</v>
      </c>
      <c r="BB18" s="2">
        <f t="shared" si="3"/>
        <v>143.29023757510794</v>
      </c>
      <c r="BC18" s="2">
        <f t="shared" si="3"/>
        <v>145.37941009116835</v>
      </c>
      <c r="BD18" s="2">
        <f t="shared" si="4"/>
        <v>147.45591457714912</v>
      </c>
      <c r="BE18" s="2">
        <f t="shared" si="4"/>
        <v>149.52007896108071</v>
      </c>
      <c r="BF18" s="2">
        <f t="shared" si="4"/>
        <v>151.57221643528968</v>
      </c>
      <c r="BG18" s="2">
        <f t="shared" si="4"/>
        <v>153.6126263885277</v>
      </c>
      <c r="BH18" s="2">
        <f t="shared" si="4"/>
        <v>155.64159526270137</v>
      </c>
      <c r="BI18" s="2">
        <f t="shared" si="4"/>
        <v>157.65939734158277</v>
      </c>
      <c r="BJ18" s="2">
        <f t="shared" si="4"/>
        <v>159.66629547803532</v>
      </c>
      <c r="BK18" s="2">
        <f t="shared" si="4"/>
        <v>161.66254176556049</v>
      </c>
      <c r="BL18" s="2">
        <f t="shared" si="4"/>
        <v>163.64837815932708</v>
      </c>
      <c r="BM18" s="2">
        <f t="shared" si="4"/>
        <v>165.62403705128736</v>
      </c>
      <c r="BN18" s="2">
        <f t="shared" si="4"/>
        <v>167.58974180349313</v>
      </c>
      <c r="BO18" s="2">
        <f t="shared" si="4"/>
        <v>169.54570724329668</v>
      </c>
      <c r="BP18" s="2">
        <f t="shared" si="4"/>
        <v>171.49214012373579</v>
      </c>
      <c r="BQ18" s="2">
        <f t="shared" si="4"/>
        <v>173.42923955207584</v>
      </c>
      <c r="BR18" s="2">
        <f t="shared" si="4"/>
        <v>175.35719738917791</v>
      </c>
      <c r="BS18" s="2">
        <f t="shared" si="4"/>
        <v>177.27619862210454</v>
      </c>
      <c r="BT18" s="2">
        <f t="shared" si="5"/>
        <v>179.18642171213901</v>
      </c>
      <c r="BU18" s="2">
        <f t="shared" si="5"/>
        <v>181.08803892018892</v>
      </c>
      <c r="BV18" s="2">
        <f t="shared" si="5"/>
        <v>182.98121661135767</v>
      </c>
      <c r="BW18" s="2">
        <f t="shared" si="5"/>
        <v>184.86611554030375</v>
      </c>
      <c r="BX18" s="2">
        <f t="shared" si="5"/>
        <v>186.74289111886159</v>
      </c>
      <c r="BY18" s="2">
        <f t="shared" si="5"/>
        <v>188.61169366726168</v>
      </c>
      <c r="BZ18" s="2">
        <f t="shared" si="5"/>
        <v>190.47266865017292</v>
      </c>
      <c r="CA18" s="2">
        <f t="shared" si="5"/>
        <v>192.32595689868168</v>
      </c>
      <c r="CB18" s="2">
        <f t="shared" si="5"/>
        <v>194.17169481922645</v>
      </c>
      <c r="CC18" s="2">
        <f t="shared" si="5"/>
        <v>196.01001459041896</v>
      </c>
      <c r="CD18" s="2">
        <f t="shared" si="5"/>
        <v>197.84104434860885</v>
      </c>
      <c r="CE18" s="2">
        <f t="shared" si="5"/>
        <v>199.66490836297081</v>
      </c>
      <c r="CF18" s="2">
        <f t="shared" si="5"/>
        <v>201.48172720083838</v>
      </c>
      <c r="CG18" s="2">
        <f t="shared" si="5"/>
        <v>203.2916178839431</v>
      </c>
      <c r="CH18" s="2">
        <f t="shared" si="5"/>
        <v>205.09469403616757</v>
      </c>
      <c r="CI18" s="2">
        <f t="shared" si="5"/>
        <v>206.89106602337574</v>
      </c>
      <c r="CJ18" s="2">
        <f t="shared" si="6"/>
        <v>208.68084108583417</v>
      </c>
      <c r="CK18" s="2">
        <f t="shared" si="6"/>
        <v>210.46412346370721</v>
      </c>
      <c r="CL18" s="2">
        <f t="shared" si="6"/>
        <v>212.24101451606163</v>
      </c>
      <c r="CM18" s="2">
        <f t="shared" si="6"/>
        <v>214.01161283379491</v>
      </c>
      <c r="CN18" s="2">
        <f t="shared" si="6"/>
        <v>215.77601434685991</v>
      </c>
      <c r="CO18" s="2">
        <f t="shared" si="6"/>
        <v>217.53431242614249</v>
      </c>
      <c r="CP18" s="2">
        <f t="shared" si="6"/>
        <v>219.28659798031183</v>
      </c>
      <c r="CQ18" s="2">
        <f t="shared" si="6"/>
        <v>221.03295954794947</v>
      </c>
      <c r="CR18" s="2">
        <f t="shared" si="6"/>
        <v>222.77348338523575</v>
      </c>
      <c r="CS18" s="2">
        <f t="shared" si="6"/>
        <v>224.50825354945488</v>
      </c>
      <c r="CT18" s="2">
        <f t="shared" si="6"/>
        <v>226.23735197856317</v>
      </c>
      <c r="CU18" s="2">
        <f t="shared" si="6"/>
        <v>227.96085856704431</v>
      </c>
      <c r="CV18" s="2">
        <f t="shared" si="6"/>
        <v>229.67885123826525</v>
      </c>
      <c r="CW18" s="2">
        <f t="shared" si="6"/>
        <v>231.39140601352892</v>
      </c>
      <c r="CX18" s="2">
        <f t="shared" si="6"/>
        <v>233.09859707800618</v>
      </c>
      <c r="CY18" s="2">
        <f t="shared" si="6"/>
        <v>234.80049684372162</v>
      </c>
      <c r="CZ18" s="2">
        <f t="shared" si="7"/>
        <v>236.49717600975202</v>
      </c>
      <c r="DA18" s="2">
        <f t="shared" si="7"/>
        <v>238.18870361978804</v>
      </c>
      <c r="DB18" s="2">
        <f t="shared" si="7"/>
        <v>239.87514711720164</v>
      </c>
    </row>
    <row r="19" spans="2:106">
      <c r="B19" s="157">
        <f t="shared" si="9"/>
        <v>9.8642664152632449</v>
      </c>
      <c r="F19" s="159">
        <v>5.2</v>
      </c>
      <c r="G19" s="2">
        <f t="shared" si="8"/>
        <v>9.8642664152632449</v>
      </c>
      <c r="H19" s="2">
        <f t="shared" si="1"/>
        <v>16.046778214016957</v>
      </c>
      <c r="I19" s="2">
        <f t="shared" si="1"/>
        <v>21.330641370869142</v>
      </c>
      <c r="J19" s="2">
        <f t="shared" si="1"/>
        <v>26.104231192642356</v>
      </c>
      <c r="K19" s="2">
        <f t="shared" si="1"/>
        <v>30.531049704349201</v>
      </c>
      <c r="L19" s="2">
        <f t="shared" si="1"/>
        <v>34.699799947762976</v>
      </c>
      <c r="M19" s="2">
        <f t="shared" si="1"/>
        <v>38.665498817280913</v>
      </c>
      <c r="N19" s="2">
        <f t="shared" si="1"/>
        <v>42.465277270654127</v>
      </c>
      <c r="O19" s="2">
        <f t="shared" si="1"/>
        <v>46.125706883646821</v>
      </c>
      <c r="P19" s="2">
        <f t="shared" si="1"/>
        <v>49.666641453311271</v>
      </c>
      <c r="Q19" s="2">
        <f t="shared" si="1"/>
        <v>53.10341590545454</v>
      </c>
      <c r="R19" s="2">
        <f t="shared" si="1"/>
        <v>56.448190913713262</v>
      </c>
      <c r="S19" s="2">
        <f t="shared" si="1"/>
        <v>59.710818792307066</v>
      </c>
      <c r="T19" s="2">
        <f t="shared" si="1"/>
        <v>62.899424846757221</v>
      </c>
      <c r="U19" s="2">
        <f t="shared" si="1"/>
        <v>66.020811330882267</v>
      </c>
      <c r="V19" s="2">
        <f t="shared" si="1"/>
        <v>69.080746349726098</v>
      </c>
      <c r="W19" s="2">
        <f t="shared" si="1"/>
        <v>72.084175612363978</v>
      </c>
      <c r="X19" s="2">
        <f t="shared" si="2"/>
        <v>75.035380956596228</v>
      </c>
      <c r="Y19" s="2">
        <f t="shared" si="2"/>
        <v>77.938101233902373</v>
      </c>
      <c r="Z19" s="2">
        <f t="shared" si="2"/>
        <v>80.795625998420235</v>
      </c>
      <c r="AA19" s="2">
        <f t="shared" si="2"/>
        <v>83.61086916924819</v>
      </c>
      <c r="AB19" s="2">
        <f t="shared" si="2"/>
        <v>86.386427694510786</v>
      </c>
      <c r="AC19" s="2">
        <f t="shared" si="2"/>
        <v>89.124628812237901</v>
      </c>
      <c r="AD19" s="2">
        <f t="shared" si="2"/>
        <v>91.827568522810481</v>
      </c>
      <c r="AE19" s="2">
        <f t="shared" si="2"/>
        <v>94.497143204395655</v>
      </c>
      <c r="AF19" s="2">
        <f t="shared" si="2"/>
        <v>97.135075818198814</v>
      </c>
      <c r="AG19" s="2">
        <f t="shared" si="2"/>
        <v>99.74293780128437</v>
      </c>
      <c r="AH19" s="2">
        <f t="shared" si="2"/>
        <v>102.32216748965459</v>
      </c>
      <c r="AI19" s="2">
        <f t="shared" si="2"/>
        <v>104.87408572545316</v>
      </c>
      <c r="AJ19" s="2">
        <f t="shared" si="2"/>
        <v>107.39990916069077</v>
      </c>
      <c r="AK19" s="2">
        <f t="shared" si="2"/>
        <v>109.90076166271517</v>
      </c>
      <c r="AL19" s="2">
        <f t="shared" si="2"/>
        <v>112.37768414461796</v>
      </c>
      <c r="AM19" s="2">
        <f t="shared" si="2"/>
        <v>114.83164308038712</v>
      </c>
      <c r="AN19" s="2">
        <f t="shared" si="3"/>
        <v>117.26353791519992</v>
      </c>
      <c r="AO19" s="2">
        <f t="shared" si="3"/>
        <v>119.67420754241209</v>
      </c>
      <c r="AP19" s="2">
        <f t="shared" si="3"/>
        <v>122.06443598802969</v>
      </c>
      <c r="AQ19" s="2">
        <f t="shared" si="3"/>
        <v>124.43495741890099</v>
      </c>
      <c r="AR19" s="2">
        <f t="shared" si="3"/>
        <v>126.78646057114395</v>
      </c>
      <c r="AS19" s="2">
        <f t="shared" si="3"/>
        <v>129.11959267937775</v>
      </c>
      <c r="AT19" s="2">
        <f t="shared" si="3"/>
        <v>131.43496297435641</v>
      </c>
      <c r="AU19" s="2">
        <f t="shared" si="3"/>
        <v>133.73314580599214</v>
      </c>
      <c r="AV19" s="2">
        <f t="shared" si="3"/>
        <v>136.01468344002635</v>
      </c>
      <c r="AW19" s="2">
        <f t="shared" si="3"/>
        <v>138.28008856939255</v>
      </c>
      <c r="AX19" s="2">
        <f t="shared" si="3"/>
        <v>140.52984657532008</v>
      </c>
      <c r="AY19" s="2">
        <f t="shared" si="3"/>
        <v>142.76441756822533</v>
      </c>
      <c r="AZ19" s="2">
        <f t="shared" si="3"/>
        <v>144.98423823424289</v>
      </c>
      <c r="BA19" s="2">
        <f t="shared" si="3"/>
        <v>147.18972350971978</v>
      </c>
      <c r="BB19" s="2">
        <f t="shared" si="3"/>
        <v>149.3812681030129</v>
      </c>
      <c r="BC19" s="2">
        <f t="shared" si="3"/>
        <v>151.55924788039641</v>
      </c>
      <c r="BD19" s="2">
        <f t="shared" si="4"/>
        <v>153.72402113073605</v>
      </c>
      <c r="BE19" s="2">
        <f t="shared" si="4"/>
        <v>155.87592972173934</v>
      </c>
      <c r="BF19" s="2">
        <f t="shared" si="4"/>
        <v>158.01530015901957</v>
      </c>
      <c r="BG19" s="2">
        <f t="shared" si="4"/>
        <v>160.14244455784814</v>
      </c>
      <c r="BH19" s="2">
        <f t="shared" si="4"/>
        <v>162.25766153630235</v>
      </c>
      <c r="BI19" s="2">
        <f t="shared" si="4"/>
        <v>164.36123703750286</v>
      </c>
      <c r="BJ19" s="2">
        <f t="shared" si="4"/>
        <v>166.45344508775273</v>
      </c>
      <c r="BK19" s="2">
        <f t="shared" si="4"/>
        <v>168.53454849663035</v>
      </c>
      <c r="BL19" s="2">
        <f t="shared" si="4"/>
        <v>170.60479950441777</v>
      </c>
      <c r="BM19" s="2">
        <f t="shared" si="4"/>
        <v>172.66444038166401</v>
      </c>
      <c r="BN19" s="2">
        <f t="shared" si="4"/>
        <v>174.71370398517158</v>
      </c>
      <c r="BO19" s="2">
        <f t="shared" si="4"/>
        <v>176.75281427424736</v>
      </c>
      <c r="BP19" s="2">
        <f t="shared" si="4"/>
        <v>178.78198679065827</v>
      </c>
      <c r="BQ19" s="2">
        <f t="shared" si="4"/>
        <v>180.80142910538945</v>
      </c>
      <c r="BR19" s="2">
        <f t="shared" si="4"/>
        <v>182.8113412349893</v>
      </c>
      <c r="BS19" s="2">
        <f t="shared" si="4"/>
        <v>184.81191603001372</v>
      </c>
      <c r="BT19" s="2">
        <f t="shared" si="5"/>
        <v>186.80333953783946</v>
      </c>
      <c r="BU19" s="2">
        <f t="shared" si="5"/>
        <v>188.7857913418998</v>
      </c>
      <c r="BV19" s="2">
        <f t="shared" si="5"/>
        <v>190.75944487920293</v>
      </c>
      <c r="BW19" s="2">
        <f t="shared" si="5"/>
        <v>192.72446773782153</v>
      </c>
      <c r="BX19" s="2">
        <f t="shared" si="5"/>
        <v>194.68102193588953</v>
      </c>
      <c r="BY19" s="2">
        <f t="shared" si="5"/>
        <v>196.62926418350128</v>
      </c>
      <c r="BZ19" s="2">
        <f t="shared" si="5"/>
        <v>198.56934612878763</v>
      </c>
      <c r="CA19" s="2">
        <f t="shared" si="5"/>
        <v>200.50141458933115</v>
      </c>
      <c r="CB19" s="2">
        <f t="shared" si="5"/>
        <v>202.42561176998188</v>
      </c>
      <c r="CC19" s="2">
        <f t="shared" si="5"/>
        <v>204.34207546804529</v>
      </c>
      <c r="CD19" s="2">
        <f t="shared" si="5"/>
        <v>206.25093926673489</v>
      </c>
      <c r="CE19" s="2">
        <f t="shared" si="5"/>
        <v>208.15233271770208</v>
      </c>
      <c r="CF19" s="2">
        <f t="shared" si="5"/>
        <v>210.0463815133979</v>
      </c>
      <c r="CG19" s="2">
        <f t="shared" si="5"/>
        <v>211.93320764995374</v>
      </c>
      <c r="CH19" s="2">
        <f t="shared" si="5"/>
        <v>213.8129295812152</v>
      </c>
      <c r="CI19" s="2">
        <f t="shared" si="5"/>
        <v>215.68566236451613</v>
      </c>
      <c r="CJ19" s="2">
        <f t="shared" si="6"/>
        <v>217.55151779872915</v>
      </c>
      <c r="CK19" s="2">
        <f t="shared" si="6"/>
        <v>219.41060455509523</v>
      </c>
      <c r="CL19" s="2">
        <f t="shared" si="6"/>
        <v>221.26302830128708</v>
      </c>
      <c r="CM19" s="2">
        <f t="shared" si="6"/>
        <v>223.10889181913782</v>
      </c>
      <c r="CN19" s="2">
        <f t="shared" si="6"/>
        <v>224.94829511642365</v>
      </c>
      <c r="CO19" s="2">
        <f t="shared" si="6"/>
        <v>226.78133553307205</v>
      </c>
      <c r="CP19" s="2">
        <f t="shared" si="6"/>
        <v>228.60810784212907</v>
      </c>
      <c r="CQ19" s="2">
        <f t="shared" si="6"/>
        <v>230.42870434580459</v>
      </c>
      <c r="CR19" s="2">
        <f t="shared" si="6"/>
        <v>232.24321496688623</v>
      </c>
      <c r="CS19" s="2">
        <f t="shared" si="6"/>
        <v>234.05172733579408</v>
      </c>
      <c r="CT19" s="2">
        <f t="shared" si="6"/>
        <v>235.85432687353114</v>
      </c>
      <c r="CU19" s="2">
        <f t="shared" si="6"/>
        <v>237.65109687076321</v>
      </c>
      <c r="CV19" s="2">
        <f t="shared" si="6"/>
        <v>239.44211856325043</v>
      </c>
      <c r="CW19" s="2">
        <f t="shared" si="6"/>
        <v>241.22747120383534</v>
      </c>
      <c r="CX19" s="2">
        <f t="shared" si="6"/>
        <v>243.00723213117743</v>
      </c>
      <c r="CY19" s="2">
        <f t="shared" si="6"/>
        <v>244.78147683541653</v>
      </c>
      <c r="CZ19" s="2">
        <f t="shared" si="7"/>
        <v>246.55027902092993</v>
      </c>
      <c r="DA19" s="2">
        <f t="shared" si="7"/>
        <v>248.31371066634117</v>
      </c>
      <c r="DB19" s="2">
        <f t="shared" si="7"/>
        <v>250.07184208192814</v>
      </c>
    </row>
    <row r="20" spans="2:106">
      <c r="B20" s="157">
        <f t="shared" si="9"/>
        <v>10.334874357966868</v>
      </c>
      <c r="F20" s="159">
        <v>5.3</v>
      </c>
      <c r="G20" s="2">
        <f t="shared" si="8"/>
        <v>10.334874357966868</v>
      </c>
      <c r="H20" s="2">
        <f t="shared" si="1"/>
        <v>16.812343636158722</v>
      </c>
      <c r="I20" s="2">
        <f t="shared" si="1"/>
        <v>22.34829122231282</v>
      </c>
      <c r="J20" s="2">
        <f t="shared" si="1"/>
        <v>27.349621171001058</v>
      </c>
      <c r="K20" s="2">
        <f t="shared" si="1"/>
        <v>31.987635920199331</v>
      </c>
      <c r="L20" s="2">
        <f t="shared" si="1"/>
        <v>36.355270388056049</v>
      </c>
      <c r="M20" s="2">
        <f t="shared" si="1"/>
        <v>40.510166234601911</v>
      </c>
      <c r="N20" s="2">
        <f t="shared" si="1"/>
        <v>44.4912258745725</v>
      </c>
      <c r="O20" s="2">
        <f t="shared" si="1"/>
        <v>48.326288569951984</v>
      </c>
      <c r="P20" s="2">
        <f t="shared" si="1"/>
        <v>52.036155309828246</v>
      </c>
      <c r="Q20" s="2">
        <f t="shared" si="1"/>
        <v>55.636892624121806</v>
      </c>
      <c r="R20" s="2">
        <f t="shared" si="1"/>
        <v>59.141241352227297</v>
      </c>
      <c r="S20" s="2">
        <f t="shared" si="1"/>
        <v>62.559523846087444</v>
      </c>
      <c r="T20" s="2">
        <f t="shared" si="1"/>
        <v>65.900253056199247</v>
      </c>
      <c r="U20" s="2">
        <f t="shared" si="1"/>
        <v>69.170555760734175</v>
      </c>
      <c r="V20" s="2">
        <f t="shared" si="1"/>
        <v>72.376475251550147</v>
      </c>
      <c r="W20" s="2">
        <f t="shared" si="1"/>
        <v>75.523193189376158</v>
      </c>
      <c r="X20" s="2">
        <f t="shared" si="2"/>
        <v>78.615195691458496</v>
      </c>
      <c r="Y20" s="2">
        <f t="shared" si="2"/>
        <v>81.656399983737458</v>
      </c>
      <c r="Z20" s="2">
        <f t="shared" si="2"/>
        <v>84.650252559573715</v>
      </c>
      <c r="AA20" s="2">
        <f t="shared" si="2"/>
        <v>87.599806356357973</v>
      </c>
      <c r="AB20" s="2">
        <f t="shared" si="2"/>
        <v>90.507782218342768</v>
      </c>
      <c r="AC20" s="2">
        <f t="shared" si="2"/>
        <v>93.376618412260484</v>
      </c>
      <c r="AD20" s="2">
        <f t="shared" si="2"/>
        <v>96.208510935226315</v>
      </c>
      <c r="AE20" s="2">
        <f t="shared" si="2"/>
        <v>99.005446638493808</v>
      </c>
      <c r="AF20" s="2">
        <f t="shared" si="2"/>
        <v>101.76923068291646</v>
      </c>
      <c r="AG20" s="2">
        <f t="shared" si="2"/>
        <v>104.50150947623899</v>
      </c>
      <c r="AH20" s="2">
        <f t="shared" si="2"/>
        <v>107.20378997511104</v>
      </c>
      <c r="AI20" s="2">
        <f t="shared" si="2"/>
        <v>109.87745603688464</v>
      </c>
      <c r="AJ20" s="2">
        <f t="shared" si="2"/>
        <v>112.5237823580389</v>
      </c>
      <c r="AK20" s="2">
        <f t="shared" si="2"/>
        <v>115.14394642378606</v>
      </c>
      <c r="AL20" s="2">
        <f t="shared" si="2"/>
        <v>117.73903880747099</v>
      </c>
      <c r="AM20" s="2">
        <f t="shared" si="2"/>
        <v>120.31007209196765</v>
      </c>
      <c r="AN20" s="2">
        <f t="shared" si="3"/>
        <v>122.85798863350483</v>
      </c>
      <c r="AO20" s="2">
        <f t="shared" si="3"/>
        <v>125.38366734766188</v>
      </c>
      <c r="AP20" s="2">
        <f t="shared" si="3"/>
        <v>127.88792966503738</v>
      </c>
      <c r="AQ20" s="2">
        <f t="shared" si="3"/>
        <v>130.37154477837359</v>
      </c>
      <c r="AR20" s="2">
        <f t="shared" si="3"/>
        <v>132.83523428225703</v>
      </c>
      <c r="AS20" s="2">
        <f t="shared" si="3"/>
        <v>135.27967628980707</v>
      </c>
      <c r="AT20" s="2">
        <f t="shared" si="3"/>
        <v>137.70550909717602</v>
      </c>
      <c r="AU20" s="2">
        <f t="shared" si="3"/>
        <v>140.11333445556664</v>
      </c>
      <c r="AV20" s="2">
        <f t="shared" si="3"/>
        <v>142.50372050132788</v>
      </c>
      <c r="AW20" s="2">
        <f t="shared" si="3"/>
        <v>144.87720438713072</v>
      </c>
      <c r="AX20" s="2">
        <f t="shared" si="3"/>
        <v>147.2342946509454</v>
      </c>
      <c r="AY20" s="2">
        <f t="shared" si="3"/>
        <v>149.57547335430027</v>
      </c>
      <c r="AZ20" s="2">
        <f t="shared" si="3"/>
        <v>151.9011980169079</v>
      </c>
      <c r="BA20" s="2">
        <f t="shared" si="3"/>
        <v>154.21190337104662</v>
      </c>
      <c r="BB20" s="2">
        <f t="shared" si="3"/>
        <v>156.50800295596054</v>
      </c>
      <c r="BC20" s="2">
        <f t="shared" si="3"/>
        <v>158.7898905698861</v>
      </c>
      <c r="BD20" s="2">
        <f t="shared" si="4"/>
        <v>161.05794159506215</v>
      </c>
      <c r="BE20" s="2">
        <f t="shared" si="4"/>
        <v>163.31251420914285</v>
      </c>
      <c r="BF20" s="2">
        <f t="shared" si="4"/>
        <v>165.55395049478781</v>
      </c>
      <c r="BG20" s="2">
        <f t="shared" si="4"/>
        <v>167.78257745777518</v>
      </c>
      <c r="BH20" s="2">
        <f t="shared" si="4"/>
        <v>169.99870796276002</v>
      </c>
      <c r="BI20" s="2">
        <f t="shared" si="4"/>
        <v>172.20264159473953</v>
      </c>
      <c r="BJ20" s="2">
        <f t="shared" si="4"/>
        <v>174.39466545336134</v>
      </c>
      <c r="BK20" s="2">
        <f t="shared" si="4"/>
        <v>176.57505488641712</v>
      </c>
      <c r="BL20" s="2">
        <f t="shared" si="4"/>
        <v>178.74407416815825</v>
      </c>
      <c r="BM20" s="2">
        <f t="shared" si="4"/>
        <v>180.90197712746357</v>
      </c>
      <c r="BN20" s="2">
        <f t="shared" si="4"/>
        <v>183.04900773035101</v>
      </c>
      <c r="BO20" s="2">
        <f t="shared" si="4"/>
        <v>185.18540062085805</v>
      </c>
      <c r="BP20" s="2">
        <f t="shared" si="4"/>
        <v>187.3113816238951</v>
      </c>
      <c r="BQ20" s="2">
        <f t="shared" si="4"/>
        <v>189.427168213318</v>
      </c>
      <c r="BR20" s="2">
        <f t="shared" si="4"/>
        <v>191.53296994813596</v>
      </c>
      <c r="BS20" s="2">
        <f t="shared" si="4"/>
        <v>193.62898887948811</v>
      </c>
      <c r="BT20" s="2">
        <f t="shared" si="5"/>
        <v>195.71541993076576</v>
      </c>
      <c r="BU20" s="2">
        <f t="shared" si="5"/>
        <v>197.79245125303277</v>
      </c>
      <c r="BV20" s="2">
        <f t="shared" si="5"/>
        <v>199.86026455769203</v>
      </c>
      <c r="BW20" s="2">
        <f t="shared" si="5"/>
        <v>201.91903542816777</v>
      </c>
      <c r="BX20" s="2">
        <f t="shared" si="5"/>
        <v>203.96893361221291</v>
      </c>
      <c r="BY20" s="2">
        <f t="shared" si="5"/>
        <v>206.01012329630285</v>
      </c>
      <c r="BZ20" s="2">
        <f t="shared" si="5"/>
        <v>208.04276336345166</v>
      </c>
      <c r="CA20" s="2">
        <f t="shared" si="5"/>
        <v>210.06700763566749</v>
      </c>
      <c r="CB20" s="2">
        <f t="shared" si="5"/>
        <v>212.08300510216014</v>
      </c>
      <c r="CC20" s="2">
        <f t="shared" si="5"/>
        <v>214.09090013431816</v>
      </c>
      <c r="CD20" s="2">
        <f t="shared" si="5"/>
        <v>216.09083268839058</v>
      </c>
      <c r="CE20" s="2">
        <f t="shared" si="5"/>
        <v>218.08293849672529</v>
      </c>
      <c r="CF20" s="2">
        <f t="shared" si="5"/>
        <v>220.06734924835362</v>
      </c>
      <c r="CG20" s="2">
        <f t="shared" si="5"/>
        <v>222.04419275964199</v>
      </c>
      <c r="CH20" s="2">
        <f t="shared" si="5"/>
        <v>224.01359313567426</v>
      </c>
      <c r="CI20" s="2">
        <f t="shared" si="5"/>
        <v>225.97567092298067</v>
      </c>
      <c r="CJ20" s="2">
        <f t="shared" si="6"/>
        <v>227.93054325417438</v>
      </c>
      <c r="CK20" s="2">
        <f t="shared" si="6"/>
        <v>229.87832398502263</v>
      </c>
      <c r="CL20" s="2">
        <f t="shared" si="6"/>
        <v>231.81912382442925</v>
      </c>
      <c r="CM20" s="2">
        <f t="shared" si="6"/>
        <v>233.75305045777972</v>
      </c>
      <c r="CN20" s="2">
        <f t="shared" si="6"/>
        <v>235.68020866405692</v>
      </c>
      <c r="CO20" s="2">
        <f t="shared" si="6"/>
        <v>237.60070042711632</v>
      </c>
      <c r="CP20" s="2">
        <f t="shared" si="6"/>
        <v>239.51462504147025</v>
      </c>
      <c r="CQ20" s="2">
        <f t="shared" si="6"/>
        <v>241.42207921291543</v>
      </c>
      <c r="CR20" s="2">
        <f t="shared" si="6"/>
        <v>243.32315715430786</v>
      </c>
      <c r="CS20" s="2">
        <f t="shared" si="6"/>
        <v>245.21795067677101</v>
      </c>
      <c r="CT20" s="2">
        <f t="shared" si="6"/>
        <v>247.1065492766036</v>
      </c>
      <c r="CU20" s="2">
        <f t="shared" si="6"/>
        <v>248.9890402181322</v>
      </c>
      <c r="CV20" s="2">
        <f t="shared" si="6"/>
        <v>250.86550861274162</v>
      </c>
      <c r="CW20" s="2">
        <f t="shared" si="6"/>
        <v>252.73603749429728</v>
      </c>
      <c r="CX20" s="2">
        <f t="shared" si="6"/>
        <v>254.60070789115906</v>
      </c>
      <c r="CY20" s="2">
        <f t="shared" si="6"/>
        <v>256.45959889497726</v>
      </c>
      <c r="CZ20" s="2">
        <f t="shared" si="7"/>
        <v>258.31278772644401</v>
      </c>
      <c r="DA20" s="2">
        <f t="shared" si="7"/>
        <v>260.16034979816465</v>
      </c>
      <c r="DB20" s="2">
        <f t="shared" si="7"/>
        <v>262.00235877480486</v>
      </c>
    </row>
    <row r="21" spans="2:106">
      <c r="B21" s="157">
        <f t="shared" si="9"/>
        <v>10.883292452046646</v>
      </c>
      <c r="F21" s="159">
        <v>5.4</v>
      </c>
      <c r="G21" s="2">
        <f t="shared" si="8"/>
        <v>10.883292452046646</v>
      </c>
      <c r="H21" s="2">
        <f t="shared" si="1"/>
        <v>17.704487375366238</v>
      </c>
      <c r="I21" s="2">
        <f t="shared" si="1"/>
        <v>23.53419894151336</v>
      </c>
      <c r="J21" s="2">
        <f t="shared" si="1"/>
        <v>28.800923489431472</v>
      </c>
      <c r="K21" s="2">
        <f t="shared" si="1"/>
        <v>33.685053587589792</v>
      </c>
      <c r="L21" s="2">
        <f t="shared" si="1"/>
        <v>38.28445572746012</v>
      </c>
      <c r="M21" s="2">
        <f t="shared" si="1"/>
        <v>42.659830312531348</v>
      </c>
      <c r="N21" s="2">
        <f t="shared" si="1"/>
        <v>46.852144106596953</v>
      </c>
      <c r="O21" s="2">
        <f t="shared" si="1"/>
        <v>50.890713656653887</v>
      </c>
      <c r="P21" s="2">
        <f t="shared" si="1"/>
        <v>54.797443752222961</v>
      </c>
      <c r="Q21" s="2">
        <f t="shared" si="1"/>
        <v>58.589253490504383</v>
      </c>
      <c r="R21" s="2">
        <f t="shared" si="1"/>
        <v>62.279559801052763</v>
      </c>
      <c r="S21" s="2">
        <f t="shared" si="1"/>
        <v>65.879232789405364</v>
      </c>
      <c r="T21" s="2">
        <f t="shared" si="1"/>
        <v>69.397237144118606</v>
      </c>
      <c r="U21" s="2">
        <f t="shared" si="1"/>
        <v>72.841077824458949</v>
      </c>
      <c r="V21" s="2">
        <f t="shared" si="1"/>
        <v>76.217118808389273</v>
      </c>
      <c r="W21" s="2">
        <f t="shared" si="1"/>
        <v>79.530816720455505</v>
      </c>
      <c r="X21" s="2">
        <f t="shared" si="2"/>
        <v>82.786895732841501</v>
      </c>
      <c r="Y21" s="2">
        <f t="shared" si="2"/>
        <v>85.989480938318806</v>
      </c>
      <c r="Z21" s="2">
        <f t="shared" si="2"/>
        <v>89.142201717746744</v>
      </c>
      <c r="AA21" s="2">
        <f t="shared" si="2"/>
        <v>92.248273012043811</v>
      </c>
      <c r="AB21" s="2">
        <f t="shared" si="2"/>
        <v>95.310560046532629</v>
      </c>
      <c r="AC21" s="2">
        <f t="shared" si="2"/>
        <v>98.331630474094666</v>
      </c>
      <c r="AD21" s="2">
        <f t="shared" si="2"/>
        <v>101.31379682200415</v>
      </c>
      <c r="AE21" s="2">
        <f t="shared" si="2"/>
        <v>104.25915137338924</v>
      </c>
      <c r="AF21" s="2">
        <f t="shared" si="2"/>
        <v>107.16959507961242</v>
      </c>
      <c r="AG21" s="2">
        <f t="shared" si="2"/>
        <v>110.04686171472459</v>
      </c>
      <c r="AH21" s="2">
        <f t="shared" si="2"/>
        <v>112.89253820173633</v>
      </c>
      <c r="AI21" s="2">
        <f t="shared" si="2"/>
        <v>115.70808183212047</v>
      </c>
      <c r="AJ21" s="2">
        <f t="shared" si="2"/>
        <v>118.49483494387637</v>
      </c>
      <c r="AK21" s="2">
        <f t="shared" si="2"/>
        <v>121.25403750523967</v>
      </c>
      <c r="AL21" s="2">
        <f t="shared" si="2"/>
        <v>123.98683796061725</v>
      </c>
      <c r="AM21" s="2">
        <f t="shared" si="2"/>
        <v>126.69430262539599</v>
      </c>
      <c r="AN21" s="2">
        <f t="shared" si="3"/>
        <v>129.37742386175435</v>
      </c>
      <c r="AO21" s="2">
        <f t="shared" si="3"/>
        <v>132.03712722475564</v>
      </c>
      <c r="AP21" s="2">
        <f t="shared" si="3"/>
        <v>134.67427773405311</v>
      </c>
      <c r="AQ21" s="2">
        <f t="shared" si="3"/>
        <v>137.289685399452</v>
      </c>
      <c r="AR21" s="2">
        <f t="shared" si="3"/>
        <v>139.88411010681497</v>
      </c>
      <c r="AS21" s="2">
        <f t="shared" si="3"/>
        <v>142.45826595320193</v>
      </c>
      <c r="AT21" s="2">
        <f t="shared" si="3"/>
        <v>145.01282510582615</v>
      </c>
      <c r="AU21" s="2">
        <f t="shared" si="3"/>
        <v>147.5484212477007</v>
      </c>
      <c r="AV21" s="2">
        <f t="shared" si="3"/>
        <v>150.06565266321923</v>
      </c>
      <c r="AW21" s="2">
        <f t="shared" si="3"/>
        <v>152.56508500895447</v>
      </c>
      <c r="AX21" s="2">
        <f t="shared" si="3"/>
        <v>155.04725380834503</v>
      </c>
      <c r="AY21" s="2">
        <f t="shared" si="3"/>
        <v>157.51266670342034</v>
      </c>
      <c r="AZ21" s="2">
        <f t="shared" si="3"/>
        <v>159.96180549208731</v>
      </c>
      <c r="BA21" s="2">
        <f t="shared" si="3"/>
        <v>162.39512797560795</v>
      </c>
      <c r="BB21" s="2">
        <f t="shared" si="3"/>
        <v>164.81306963760576</v>
      </c>
      <c r="BC21" s="2">
        <f t="shared" si="3"/>
        <v>167.2160451731439</v>
      </c>
      <c r="BD21" s="2">
        <f t="shared" si="4"/>
        <v>169.60444988404657</v>
      </c>
      <c r="BE21" s="2">
        <f t="shared" si="4"/>
        <v>171.97866095459534</v>
      </c>
      <c r="BF21" s="2">
        <f t="shared" si="4"/>
        <v>174.33903861999951</v>
      </c>
      <c r="BG21" s="2">
        <f t="shared" si="4"/>
        <v>176.6859272385351</v>
      </c>
      <c r="BH21" s="2">
        <f t="shared" si="4"/>
        <v>179.01965627695921</v>
      </c>
      <c r="BI21" s="2">
        <f t="shared" si="4"/>
        <v>181.3405412176885</v>
      </c>
      <c r="BJ21" s="2">
        <f t="shared" si="4"/>
        <v>183.64888439525743</v>
      </c>
      <c r="BK21" s="2">
        <f t="shared" si="4"/>
        <v>185.94497576873459</v>
      </c>
      <c r="BL21" s="2">
        <f t="shared" si="4"/>
        <v>188.22909363603304</v>
      </c>
      <c r="BM21" s="2">
        <f t="shared" si="4"/>
        <v>190.50150529541165</v>
      </c>
      <c r="BN21" s="2">
        <f t="shared" si="4"/>
        <v>192.76246765889749</v>
      </c>
      <c r="BO21" s="2">
        <f t="shared" si="4"/>
        <v>195.01222782186821</v>
      </c>
      <c r="BP21" s="2">
        <f t="shared" si="4"/>
        <v>197.25102359258906</v>
      </c>
      <c r="BQ21" s="2">
        <f t="shared" si="4"/>
        <v>199.47908398512371</v>
      </c>
      <c r="BR21" s="2">
        <f t="shared" si="4"/>
        <v>201.69662967868931</v>
      </c>
      <c r="BS21" s="2">
        <f t="shared" si="4"/>
        <v>203.90387344622934</v>
      </c>
      <c r="BT21" s="2">
        <f t="shared" si="5"/>
        <v>206.10102055470691</v>
      </c>
      <c r="BU21" s="2">
        <f t="shared" si="5"/>
        <v>208.28826913938539</v>
      </c>
      <c r="BV21" s="2">
        <f t="shared" si="5"/>
        <v>210.46581055414788</v>
      </c>
      <c r="BW21" s="2">
        <f t="shared" si="5"/>
        <v>212.6338296997188</v>
      </c>
      <c r="BX21" s="2">
        <f t="shared" si="5"/>
        <v>214.79250533148249</v>
      </c>
      <c r="BY21" s="2">
        <f t="shared" si="5"/>
        <v>216.94201034843769</v>
      </c>
      <c r="BZ21" s="2">
        <f t="shared" si="5"/>
        <v>219.08251206469467</v>
      </c>
      <c r="CA21" s="2">
        <f t="shared" si="5"/>
        <v>221.21417246479646</v>
      </c>
      <c r="CB21" s="2">
        <f t="shared" si="5"/>
        <v>223.33714844403625</v>
      </c>
      <c r="CC21" s="2">
        <f t="shared" si="5"/>
        <v>225.45159203484212</v>
      </c>
      <c r="CD21" s="2">
        <f t="shared" si="5"/>
        <v>227.55765062021428</v>
      </c>
      <c r="CE21" s="2">
        <f t="shared" si="5"/>
        <v>229.65546713511119</v>
      </c>
      <c r="CF21" s="2">
        <f t="shared" si="5"/>
        <v>231.74518025661698</v>
      </c>
      <c r="CG21" s="2">
        <f t="shared" si="5"/>
        <v>233.82692458364858</v>
      </c>
      <c r="CH21" s="2">
        <f t="shared" si="5"/>
        <v>235.90083080690201</v>
      </c>
      <c r="CI21" s="2">
        <f t="shared" si="5"/>
        <v>237.96702586968564</v>
      </c>
      <c r="CJ21" s="2">
        <f t="shared" si="6"/>
        <v>240.0256331202319</v>
      </c>
      <c r="CK21" s="2">
        <f t="shared" si="6"/>
        <v>242.07677245604216</v>
      </c>
      <c r="CL21" s="2">
        <f t="shared" si="6"/>
        <v>244.12056046076668</v>
      </c>
      <c r="CM21" s="2">
        <f t="shared" si="6"/>
        <v>246.15711053409487</v>
      </c>
      <c r="CN21" s="2">
        <f t="shared" si="6"/>
        <v>248.18653301508596</v>
      </c>
      <c r="CO21" s="2">
        <f t="shared" si="6"/>
        <v>250.20893529934884</v>
      </c>
      <c r="CP21" s="2">
        <f t="shared" si="6"/>
        <v>252.22442195043979</v>
      </c>
      <c r="CQ21" s="2">
        <f t="shared" si="6"/>
        <v>254.23309480582978</v>
      </c>
      <c r="CR21" s="2">
        <f t="shared" si="6"/>
        <v>256.23505307776173</v>
      </c>
      <c r="CS21" s="2">
        <f t="shared" si="6"/>
        <v>258.23039344929833</v>
      </c>
      <c r="CT21" s="2">
        <f t="shared" si="6"/>
        <v>260.21921016584207</v>
      </c>
      <c r="CU21" s="2">
        <f t="shared" si="6"/>
        <v>262.20159512238399</v>
      </c>
      <c r="CV21" s="2">
        <f t="shared" si="6"/>
        <v>264.177637946728</v>
      </c>
      <c r="CW21" s="2">
        <f t="shared" si="6"/>
        <v>266.14742607891526</v>
      </c>
      <c r="CX21" s="2">
        <f t="shared" si="6"/>
        <v>268.11104484705993</v>
      </c>
      <c r="CY21" s="2">
        <f t="shared" si="6"/>
        <v>270.06857753979523</v>
      </c>
      <c r="CZ21" s="2">
        <f t="shared" si="7"/>
        <v>272.0201054755143</v>
      </c>
      <c r="DA21" s="2">
        <f t="shared" si="7"/>
        <v>273.96570806857767</v>
      </c>
      <c r="DB21" s="2">
        <f t="shared" si="7"/>
        <v>275.90546289265228</v>
      </c>
    </row>
    <row r="22" spans="2:106">
      <c r="B22" s="157">
        <f t="shared" si="9"/>
        <v>11.51980498417683</v>
      </c>
      <c r="C22" s="2">
        <v>0.52180000000000004</v>
      </c>
      <c r="F22" s="159">
        <v>5.5</v>
      </c>
      <c r="G22" s="2">
        <f t="shared" si="8"/>
        <v>11.51980498417683</v>
      </c>
      <c r="H22" s="2">
        <f t="shared" si="1"/>
        <v>18.739939481336435</v>
      </c>
      <c r="I22" s="2">
        <f t="shared" si="1"/>
        <v>24.910603428107958</v>
      </c>
      <c r="J22" s="2">
        <f t="shared" si="1"/>
        <v>30.485353896747988</v>
      </c>
      <c r="K22" s="2">
        <f t="shared" si="1"/>
        <v>35.655133767686912</v>
      </c>
      <c r="L22" s="2">
        <f t="shared" si="1"/>
        <v>40.523533282683665</v>
      </c>
      <c r="M22" s="2">
        <f t="shared" si="1"/>
        <v>45.154802926022676</v>
      </c>
      <c r="N22" s="2">
        <f t="shared" si="1"/>
        <v>49.592305414621904</v>
      </c>
      <c r="O22" s="2">
        <f t="shared" si="1"/>
        <v>53.867071882276804</v>
      </c>
      <c r="P22" s="2">
        <f t="shared" si="1"/>
        <v>58.002288226509741</v>
      </c>
      <c r="Q22" s="2">
        <f t="shared" si="1"/>
        <v>62.015863062853519</v>
      </c>
      <c r="R22" s="2">
        <f t="shared" si="1"/>
        <v>65.921998013899511</v>
      </c>
      <c r="S22" s="2">
        <f t="shared" si="1"/>
        <v>69.732198926476556</v>
      </c>
      <c r="T22" s="2">
        <f t="shared" si="1"/>
        <v>73.455954791564992</v>
      </c>
      <c r="U22" s="2">
        <f t="shared" si="1"/>
        <v>77.101209498162078</v>
      </c>
      <c r="V22" s="2">
        <f t="shared" si="1"/>
        <v>80.674699223337313</v>
      </c>
      <c r="W22" s="2">
        <f t="shared" ref="W22:AL37" si="10">$B22*W$6^0.702</f>
        <v>84.182199723914067</v>
      </c>
      <c r="X22" s="2">
        <f t="shared" si="2"/>
        <v>87.628711466663745</v>
      </c>
      <c r="Y22" s="2">
        <f t="shared" si="2"/>
        <v>91.018600801611328</v>
      </c>
      <c r="Z22" s="2">
        <f t="shared" si="2"/>
        <v>94.355709375013845</v>
      </c>
      <c r="AA22" s="2">
        <f t="shared" si="2"/>
        <v>97.643440154546752</v>
      </c>
      <c r="AB22" s="2">
        <f t="shared" si="2"/>
        <v>100.88482593907104</v>
      </c>
      <c r="AC22" s="2">
        <f t="shared" si="2"/>
        <v>104.08258455139554</v>
      </c>
      <c r="AD22" s="2">
        <f t="shared" si="2"/>
        <v>107.23916376762635</v>
      </c>
      <c r="AE22" s="2">
        <f t="shared" si="2"/>
        <v>110.35677823868039</v>
      </c>
      <c r="AF22" s="2">
        <f t="shared" si="2"/>
        <v>113.43744009361482</v>
      </c>
      <c r="AG22" s="2">
        <f t="shared" si="2"/>
        <v>116.48298450676138</v>
      </c>
      <c r="AH22" s="2">
        <f t="shared" si="2"/>
        <v>119.49509121278562</v>
      </c>
      <c r="AI22" s="2">
        <f t="shared" si="2"/>
        <v>122.47530273327703</v>
      </c>
      <c r="AJ22" s="2">
        <f t="shared" si="2"/>
        <v>125.42503991326421</v>
      </c>
      <c r="AK22" s="2">
        <f t="shared" si="2"/>
        <v>128.34561524088659</v>
      </c>
      <c r="AL22" s="2">
        <f t="shared" si="2"/>
        <v>131.23824432765704</v>
      </c>
      <c r="AM22" s="2">
        <f t="shared" ref="AM22:BB37" si="11">$B22*AM$6^0.702</f>
        <v>134.10405585272872</v>
      </c>
      <c r="AN22" s="2">
        <f t="shared" si="3"/>
        <v>136.94410021687139</v>
      </c>
      <c r="AO22" s="2">
        <f t="shared" si="3"/>
        <v>139.75935710650614</v>
      </c>
      <c r="AP22" s="2">
        <f t="shared" si="3"/>
        <v>142.5507421322128</v>
      </c>
      <c r="AQ22" s="2">
        <f t="shared" si="3"/>
        <v>145.31911267745627</v>
      </c>
      <c r="AR22" s="2">
        <f t="shared" si="3"/>
        <v>148.06527307024541</v>
      </c>
      <c r="AS22" s="2">
        <f t="shared" si="3"/>
        <v>150.78997917181488</v>
      </c>
      <c r="AT22" s="2">
        <f t="shared" si="3"/>
        <v>153.49394246127338</v>
      </c>
      <c r="AU22" s="2">
        <f t="shared" si="3"/>
        <v>156.1778336827698</v>
      </c>
      <c r="AV22" s="2">
        <f t="shared" si="3"/>
        <v>158.84228611153489</v>
      </c>
      <c r="AW22" s="2">
        <f t="shared" si="3"/>
        <v>161.4878984867311</v>
      </c>
      <c r="AX22" s="2">
        <f t="shared" si="3"/>
        <v>164.11523765204134</v>
      </c>
      <c r="AY22" s="2">
        <f t="shared" si="3"/>
        <v>166.72484093908719</v>
      </c>
      <c r="AZ22" s="2">
        <f t="shared" si="3"/>
        <v>169.31721832386665</v>
      </c>
      <c r="BA22" s="2">
        <f t="shared" si="3"/>
        <v>171.89285438228197</v>
      </c>
      <c r="BB22" s="2">
        <f t="shared" si="3"/>
        <v>174.45221006734334</v>
      </c>
      <c r="BC22" s="2">
        <f t="shared" ref="BC22:BR37" si="12">$B22*BC$6^0.702</f>
        <v>176.99572432767562</v>
      </c>
      <c r="BD22" s="2">
        <f t="shared" si="4"/>
        <v>179.52381558444543</v>
      </c>
      <c r="BE22" s="2">
        <f t="shared" si="4"/>
        <v>182.03688308166701</v>
      </c>
      <c r="BF22" s="2">
        <f t="shared" si="4"/>
        <v>184.53530812301094</v>
      </c>
      <c r="BG22" s="2">
        <f t="shared" si="4"/>
        <v>187.01945520664739</v>
      </c>
      <c r="BH22" s="2">
        <f t="shared" si="4"/>
        <v>189.48967306829277</v>
      </c>
      <c r="BI22" s="2">
        <f t="shared" si="4"/>
        <v>191.94629564144492</v>
      </c>
      <c r="BJ22" s="2">
        <f t="shared" si="4"/>
        <v>194.3896429427617</v>
      </c>
      <c r="BK22" s="2">
        <f t="shared" si="4"/>
        <v>196.82002188965228</v>
      </c>
      <c r="BL22" s="2">
        <f t="shared" si="4"/>
        <v>199.23772705636441</v>
      </c>
      <c r="BM22" s="2">
        <f t="shared" si="4"/>
        <v>201.64304137417346</v>
      </c>
      <c r="BN22" s="2">
        <f t="shared" si="4"/>
        <v>204.03623678068141</v>
      </c>
      <c r="BO22" s="2">
        <f t="shared" si="4"/>
        <v>206.41757482271103</v>
      </c>
      <c r="BP22" s="2">
        <f t="shared" si="4"/>
        <v>208.78730721681336</v>
      </c>
      <c r="BQ22" s="2">
        <f t="shared" si="4"/>
        <v>211.14567637100626</v>
      </c>
      <c r="BR22" s="2">
        <f t="shared" si="4"/>
        <v>213.49291587099535</v>
      </c>
      <c r="BS22" s="2">
        <f t="shared" ref="BS22:CH37" si="13">$B22*BS$6^0.702</f>
        <v>215.82925093381166</v>
      </c>
      <c r="BT22" s="2">
        <f t="shared" si="5"/>
        <v>218.15489883151653</v>
      </c>
      <c r="BU22" s="2">
        <f t="shared" si="5"/>
        <v>220.47006928737198</v>
      </c>
      <c r="BV22" s="2">
        <f t="shared" si="5"/>
        <v>222.77496484664874</v>
      </c>
      <c r="BW22" s="2">
        <f t="shared" si="5"/>
        <v>225.06978122404399</v>
      </c>
      <c r="BX22" s="2">
        <f t="shared" si="5"/>
        <v>227.35470762950283</v>
      </c>
      <c r="BY22" s="2">
        <f t="shared" si="5"/>
        <v>229.62992707407238</v>
      </c>
      <c r="BZ22" s="2">
        <f t="shared" si="5"/>
        <v>231.89561665727743</v>
      </c>
      <c r="CA22" s="2">
        <f t="shared" si="5"/>
        <v>234.15194783737422</v>
      </c>
      <c r="CB22" s="2">
        <f t="shared" si="5"/>
        <v>236.39908668572292</v>
      </c>
      <c r="CC22" s="2">
        <f t="shared" si="5"/>
        <v>238.63719412641251</v>
      </c>
      <c r="CD22" s="2">
        <f t="shared" si="5"/>
        <v>240.86642616218089</v>
      </c>
      <c r="CE22" s="2">
        <f t="shared" si="5"/>
        <v>243.08693408757927</v>
      </c>
      <c r="CF22" s="2">
        <f t="shared" si="5"/>
        <v>245.29886469026144</v>
      </c>
      <c r="CG22" s="2">
        <f t="shared" si="5"/>
        <v>247.50236044120129</v>
      </c>
      <c r="CH22" s="2">
        <f t="shared" si="5"/>
        <v>249.69755967457826</v>
      </c>
      <c r="CI22" s="2">
        <f t="shared" ref="CI22:CX37" si="14">$B22*CI$6^0.702</f>
        <v>251.88459675801715</v>
      </c>
      <c r="CJ22" s="2">
        <f t="shared" si="6"/>
        <v>254.06360225380769</v>
      </c>
      <c r="CK22" s="2">
        <f t="shared" si="6"/>
        <v>256.23470307169163</v>
      </c>
      <c r="CL22" s="2">
        <f t="shared" si="6"/>
        <v>258.39802261374786</v>
      </c>
      <c r="CM22" s="2">
        <f t="shared" si="6"/>
        <v>260.55368091187989</v>
      </c>
      <c r="CN22" s="2">
        <f t="shared" si="6"/>
        <v>262.70179475835886</v>
      </c>
      <c r="CO22" s="2">
        <f t="shared" si="6"/>
        <v>264.84247782985727</v>
      </c>
      <c r="CP22" s="2">
        <f t="shared" si="6"/>
        <v>266.97584080536137</v>
      </c>
      <c r="CQ22" s="2">
        <f t="shared" si="6"/>
        <v>269.10199147833629</v>
      </c>
      <c r="CR22" s="2">
        <f t="shared" si="6"/>
        <v>271.22103486348198</v>
      </c>
      <c r="CS22" s="2">
        <f t="shared" si="6"/>
        <v>273.33307329839829</v>
      </c>
      <c r="CT22" s="2">
        <f t="shared" si="6"/>
        <v>275.43820654045743</v>
      </c>
      <c r="CU22" s="2">
        <f t="shared" si="6"/>
        <v>277.53653185915584</v>
      </c>
      <c r="CV22" s="2">
        <f t="shared" si="6"/>
        <v>279.62814412420562</v>
      </c>
      <c r="CW22" s="2">
        <f t="shared" si="6"/>
        <v>281.71313588960436</v>
      </c>
      <c r="CX22" s="2">
        <f t="shared" si="6"/>
        <v>283.79159747390571</v>
      </c>
      <c r="CY22" s="2">
        <f t="shared" ref="CY22:DB41" si="15">$B22*CY$6^0.702</f>
        <v>285.86361703690301</v>
      </c>
      <c r="CZ22" s="2">
        <f t="shared" si="7"/>
        <v>287.92928065291926</v>
      </c>
      <c r="DA22" s="2">
        <f t="shared" si="7"/>
        <v>289.98867238088701</v>
      </c>
      <c r="DB22" s="2">
        <f t="shared" si="7"/>
        <v>292.04187433139174</v>
      </c>
    </row>
    <row r="23" spans="2:106">
      <c r="B23" s="157">
        <f t="shared" si="9"/>
        <v>12.255547135465065</v>
      </c>
      <c r="F23" s="159">
        <v>5.6</v>
      </c>
      <c r="G23" s="2">
        <f t="shared" si="8"/>
        <v>12.255547135465065</v>
      </c>
      <c r="H23" s="2">
        <f t="shared" si="8"/>
        <v>19.936814203430092</v>
      </c>
      <c r="I23" s="2">
        <f t="shared" si="8"/>
        <v>26.501583568940081</v>
      </c>
      <c r="J23" s="2">
        <f t="shared" si="8"/>
        <v>32.432379900190291</v>
      </c>
      <c r="K23" s="2">
        <f t="shared" si="8"/>
        <v>37.932341138709283</v>
      </c>
      <c r="L23" s="2">
        <f t="shared" si="8"/>
        <v>43.111673585072005</v>
      </c>
      <c r="M23" s="2">
        <f t="shared" si="8"/>
        <v>48.038731246981328</v>
      </c>
      <c r="N23" s="2">
        <f t="shared" si="8"/>
        <v>52.759646313466504</v>
      </c>
      <c r="O23" s="2">
        <f t="shared" si="8"/>
        <v>57.307431801971781</v>
      </c>
      <c r="P23" s="2">
        <f t="shared" si="8"/>
        <v>61.706754437355229</v>
      </c>
      <c r="Q23" s="2">
        <f t="shared" si="8"/>
        <v>65.976666615216857</v>
      </c>
      <c r="R23" s="2">
        <f t="shared" si="8"/>
        <v>70.132276981519638</v>
      </c>
      <c r="S23" s="2">
        <f t="shared" si="8"/>
        <v>74.185826233770001</v>
      </c>
      <c r="T23" s="2">
        <f t="shared" si="8"/>
        <v>78.147409401908746</v>
      </c>
      <c r="U23" s="2">
        <f t="shared" si="8"/>
        <v>82.025477731957722</v>
      </c>
      <c r="V23" s="2">
        <f t="shared" si="8"/>
        <v>85.827197624363919</v>
      </c>
      <c r="W23" s="2">
        <f t="shared" si="10"/>
        <v>89.55871371960427</v>
      </c>
      <c r="X23" s="2">
        <f t="shared" si="10"/>
        <v>93.225345852198544</v>
      </c>
      <c r="Y23" s="2">
        <f t="shared" si="10"/>
        <v>96.831739240413455</v>
      </c>
      <c r="Z23" s="2">
        <f t="shared" si="10"/>
        <v>100.38198088718397</v>
      </c>
      <c r="AA23" s="2">
        <f t="shared" si="10"/>
        <v>103.87969109952087</v>
      </c>
      <c r="AB23" s="2">
        <f t="shared" si="10"/>
        <v>107.32809637383137</v>
      </c>
      <c r="AC23" s="2">
        <f t="shared" si="10"/>
        <v>110.73008811371001</v>
      </c>
      <c r="AD23" s="2">
        <f t="shared" si="10"/>
        <v>114.08827042881717</v>
      </c>
      <c r="AE23" s="2">
        <f t="shared" si="10"/>
        <v>117.40499941448074</v>
      </c>
      <c r="AF23" s="2">
        <f t="shared" si="10"/>
        <v>120.68241570958618</v>
      </c>
      <c r="AG23" s="2">
        <f t="shared" si="10"/>
        <v>123.92247169662224</v>
      </c>
      <c r="AH23" s="2">
        <f t="shared" si="10"/>
        <v>127.12695439085496</v>
      </c>
      <c r="AI23" s="2">
        <f t="shared" si="10"/>
        <v>130.29750483100622</v>
      </c>
      <c r="AJ23" s="2">
        <f t="shared" si="10"/>
        <v>133.43563460804862</v>
      </c>
      <c r="AK23" s="2">
        <f t="shared" si="10"/>
        <v>136.54274003557248</v>
      </c>
      <c r="AL23" s="2">
        <f t="shared" si="10"/>
        <v>139.6201143632652</v>
      </c>
      <c r="AM23" s="2">
        <f t="shared" si="11"/>
        <v>142.66895835629438</v>
      </c>
      <c r="AN23" s="2">
        <f t="shared" si="11"/>
        <v>145.69038950199268</v>
      </c>
      <c r="AO23" s="2">
        <f t="shared" si="11"/>
        <v>148.68545005698931</v>
      </c>
      <c r="AP23" s="2">
        <f t="shared" si="11"/>
        <v>151.65511410970277</v>
      </c>
      <c r="AQ23" s="2">
        <f t="shared" si="11"/>
        <v>154.60029380261133</v>
      </c>
      <c r="AR23" s="2">
        <f t="shared" si="11"/>
        <v>157.52184483421323</v>
      </c>
      <c r="AS23" s="2">
        <f t="shared" si="11"/>
        <v>160.42057134077658</v>
      </c>
      <c r="AT23" s="2">
        <f t="shared" si="11"/>
        <v>163.29723024186421</v>
      </c>
      <c r="AU23" s="2">
        <f t="shared" si="11"/>
        <v>166.15253512043552</v>
      </c>
      <c r="AV23" s="2">
        <f t="shared" si="11"/>
        <v>168.98715969748241</v>
      </c>
      <c r="AW23" s="2">
        <f t="shared" si="11"/>
        <v>171.80174095219309</v>
      </c>
      <c r="AX23" s="2">
        <f t="shared" si="11"/>
        <v>174.5968819311889</v>
      </c>
      <c r="AY23" s="2">
        <f t="shared" si="11"/>
        <v>177.37315428416576</v>
      </c>
      <c r="AZ23" s="2">
        <f t="shared" si="11"/>
        <v>180.13110055805822</v>
      </c>
      <c r="BA23" s="2">
        <f t="shared" si="11"/>
        <v>182.87123627746234</v>
      </c>
      <c r="BB23" s="2">
        <f t="shared" si="11"/>
        <v>185.59405183534491</v>
      </c>
      <c r="BC23" s="2">
        <f t="shared" si="12"/>
        <v>188.30001421492051</v>
      </c>
      <c r="BD23" s="2">
        <f t="shared" si="12"/>
        <v>190.98956856090612</v>
      </c>
      <c r="BE23" s="2">
        <f t="shared" si="12"/>
        <v>193.66313961606798</v>
      </c>
      <c r="BF23" s="2">
        <f t="shared" si="12"/>
        <v>196.32113303702212</v>
      </c>
      <c r="BG23" s="2">
        <f t="shared" si="12"/>
        <v>198.96393660155746</v>
      </c>
      <c r="BH23" s="2">
        <f t="shared" si="12"/>
        <v>201.59192131829928</v>
      </c>
      <c r="BI23" s="2">
        <f t="shared" si="12"/>
        <v>204.20544244827221</v>
      </c>
      <c r="BJ23" s="2">
        <f t="shared" si="12"/>
        <v>206.80484044682598</v>
      </c>
      <c r="BK23" s="2">
        <f t="shared" si="12"/>
        <v>209.39044183344424</v>
      </c>
      <c r="BL23" s="2">
        <f t="shared" si="12"/>
        <v>211.9625599961212</v>
      </c>
      <c r="BM23" s="2">
        <f t="shared" si="12"/>
        <v>214.52149593627021</v>
      </c>
      <c r="BN23" s="2">
        <f t="shared" si="12"/>
        <v>217.06753895949177</v>
      </c>
      <c r="BO23" s="2">
        <f t="shared" si="12"/>
        <v>219.60096731697328</v>
      </c>
      <c r="BP23" s="2">
        <f t="shared" si="12"/>
        <v>222.12204880179451</v>
      </c>
      <c r="BQ23" s="2">
        <f t="shared" si="12"/>
        <v>224.63104130398861</v>
      </c>
      <c r="BR23" s="2">
        <f t="shared" si="12"/>
        <v>227.12819332781669</v>
      </c>
      <c r="BS23" s="2">
        <f t="shared" si="13"/>
        <v>229.61374447437814</v>
      </c>
      <c r="BT23" s="2">
        <f t="shared" si="13"/>
        <v>232.08792589237669</v>
      </c>
      <c r="BU23" s="2">
        <f t="shared" si="13"/>
        <v>234.55096069959308</v>
      </c>
      <c r="BV23" s="2">
        <f t="shared" si="13"/>
        <v>237.00306437737586</v>
      </c>
      <c r="BW23" s="2">
        <f t="shared" si="13"/>
        <v>239.44444514024772</v>
      </c>
      <c r="BX23" s="2">
        <f t="shared" si="13"/>
        <v>241.87530428253646</v>
      </c>
      <c r="BY23" s="2">
        <f t="shared" si="13"/>
        <v>244.29583650376324</v>
      </c>
      <c r="BZ23" s="2">
        <f t="shared" si="13"/>
        <v>246.70623021437223</v>
      </c>
      <c r="CA23" s="2">
        <f t="shared" si="13"/>
        <v>249.10666782324478</v>
      </c>
      <c r="CB23" s="2">
        <f t="shared" si="13"/>
        <v>251.4973260083182</v>
      </c>
      <c r="CC23" s="2">
        <f t="shared" si="13"/>
        <v>253.8783759715148</v>
      </c>
      <c r="CD23" s="2">
        <f t="shared" si="13"/>
        <v>256.24998367909097</v>
      </c>
      <c r="CE23" s="2">
        <f t="shared" si="13"/>
        <v>258.61231008841588</v>
      </c>
      <c r="CF23" s="2">
        <f t="shared" si="13"/>
        <v>260.96551136211662</v>
      </c>
      <c r="CG23" s="2">
        <f t="shared" si="13"/>
        <v>263.30973907044444</v>
      </c>
      <c r="CH23" s="2">
        <f t="shared" si="13"/>
        <v>265.64514038264912</v>
      </c>
      <c r="CI23" s="2">
        <f t="shared" si="14"/>
        <v>267.97185824809139</v>
      </c>
      <c r="CJ23" s="2">
        <f t="shared" si="14"/>
        <v>270.29003156775951</v>
      </c>
      <c r="CK23" s="2">
        <f t="shared" si="14"/>
        <v>272.59979535681418</v>
      </c>
      <c r="CL23" s="2">
        <f t="shared" si="14"/>
        <v>274.90128089872741</v>
      </c>
      <c r="CM23" s="2">
        <f t="shared" si="14"/>
        <v>277.19461589155077</v>
      </c>
      <c r="CN23" s="2">
        <f t="shared" si="14"/>
        <v>279.47992458679596</v>
      </c>
      <c r="CO23" s="2">
        <f t="shared" si="14"/>
        <v>281.75732792139024</v>
      </c>
      <c r="CP23" s="2">
        <f t="shared" si="14"/>
        <v>284.02694364311986</v>
      </c>
      <c r="CQ23" s="2">
        <f t="shared" si="14"/>
        <v>286.28888642995838</v>
      </c>
      <c r="CR23" s="2">
        <f t="shared" si="14"/>
        <v>288.54326800364123</v>
      </c>
      <c r="CS23" s="2">
        <f t="shared" si="14"/>
        <v>290.79019723782392</v>
      </c>
      <c r="CT23" s="2">
        <f t="shared" si="14"/>
        <v>293.02978026114141</v>
      </c>
      <c r="CU23" s="2">
        <f t="shared" si="14"/>
        <v>295.26212055545813</v>
      </c>
      <c r="CV23" s="2">
        <f t="shared" si="14"/>
        <v>297.48731904958572</v>
      </c>
      <c r="CW23" s="2">
        <f t="shared" si="14"/>
        <v>299.70547420872248</v>
      </c>
      <c r="CX23" s="2">
        <f t="shared" si="14"/>
        <v>301.91668211985001</v>
      </c>
      <c r="CY23" s="2">
        <f t="shared" si="15"/>
        <v>304.12103657331511</v>
      </c>
      <c r="CZ23" s="2">
        <f t="shared" si="7"/>
        <v>306.31862914079994</v>
      </c>
      <c r="DA23" s="2">
        <f t="shared" si="7"/>
        <v>308.50954924987849</v>
      </c>
      <c r="DB23" s="2">
        <f t="shared" si="7"/>
        <v>310.69388425534106</v>
      </c>
    </row>
    <row r="24" spans="2:106">
      <c r="B24" s="157">
        <f t="shared" si="9"/>
        <v>13.102461279090022</v>
      </c>
      <c r="F24" s="159">
        <v>5.7</v>
      </c>
      <c r="G24" s="2">
        <f t="shared" ref="G24:V39" si="16">$B24*G$6^0.702</f>
        <v>13.102461279090022</v>
      </c>
      <c r="H24" s="2">
        <f t="shared" si="16"/>
        <v>21.314538897486941</v>
      </c>
      <c r="I24" s="2">
        <f t="shared" si="16"/>
        <v>28.332963735399083</v>
      </c>
      <c r="J24" s="2">
        <f t="shared" si="16"/>
        <v>34.673605113987868</v>
      </c>
      <c r="K24" s="2">
        <f t="shared" si="16"/>
        <v>40.553638732042771</v>
      </c>
      <c r="L24" s="2">
        <f t="shared" si="16"/>
        <v>46.090886647611008</v>
      </c>
      <c r="M24" s="2">
        <f t="shared" si="16"/>
        <v>51.35842644175019</v>
      </c>
      <c r="N24" s="2">
        <f t="shared" si="16"/>
        <v>56.405578247930855</v>
      </c>
      <c r="O24" s="2">
        <f t="shared" si="16"/>
        <v>61.267636433510717</v>
      </c>
      <c r="P24" s="2">
        <f t="shared" si="16"/>
        <v>65.970972306417764</v>
      </c>
      <c r="Q24" s="2">
        <f t="shared" si="16"/>
        <v>70.535954869591095</v>
      </c>
      <c r="R24" s="2">
        <f t="shared" si="16"/>
        <v>74.97873684526509</v>
      </c>
      <c r="S24" s="2">
        <f t="shared" si="16"/>
        <v>79.312404818912782</v>
      </c>
      <c r="T24" s="2">
        <f t="shared" si="16"/>
        <v>83.547751433037078</v>
      </c>
      <c r="U24" s="2">
        <f t="shared" si="16"/>
        <v>87.693811953264017</v>
      </c>
      <c r="V24" s="2">
        <f t="shared" si="16"/>
        <v>91.758248010961765</v>
      </c>
      <c r="W24" s="2">
        <f t="shared" si="10"/>
        <v>95.74762886925933</v>
      </c>
      <c r="X24" s="2">
        <f t="shared" si="10"/>
        <v>99.667641987479101</v>
      </c>
      <c r="Y24" s="2">
        <f t="shared" si="10"/>
        <v>103.52325358963373</v>
      </c>
      <c r="Z24" s="2">
        <f t="shared" si="10"/>
        <v>107.3188331091815</v>
      </c>
      <c r="AA24" s="2">
        <f t="shared" si="10"/>
        <v>111.05825103284182</v>
      </c>
      <c r="AB24" s="2">
        <f t="shared" si="10"/>
        <v>114.74495682262365</v>
      </c>
      <c r="AC24" s="2">
        <f t="shared" si="10"/>
        <v>118.38204169128319</v>
      </c>
      <c r="AD24" s="2">
        <f t="shared" si="10"/>
        <v>121.97228970432279</v>
      </c>
      <c r="AE24" s="2">
        <f t="shared" si="10"/>
        <v>125.51821977399187</v>
      </c>
      <c r="AF24" s="2">
        <f t="shared" si="10"/>
        <v>129.02212046707572</v>
      </c>
      <c r="AG24" s="2">
        <f t="shared" si="10"/>
        <v>132.48607908458814</v>
      </c>
      <c r="AH24" s="2">
        <f t="shared" si="10"/>
        <v>135.91200613269174</v>
      </c>
      <c r="AI24" s="2">
        <f t="shared" si="10"/>
        <v>139.30165605336066</v>
      </c>
      <c r="AJ24" s="2">
        <f t="shared" si="10"/>
        <v>142.65664489539063</v>
      </c>
      <c r="AK24" s="2">
        <f t="shared" si="10"/>
        <v>145.97846546400262</v>
      </c>
      <c r="AL24" s="2">
        <f t="shared" si="10"/>
        <v>149.26850037832958</v>
      </c>
      <c r="AM24" s="2">
        <f t="shared" si="11"/>
        <v>152.52803338188284</v>
      </c>
      <c r="AN24" s="2">
        <f t="shared" si="11"/>
        <v>155.75825918546107</v>
      </c>
      <c r="AO24" s="2">
        <f t="shared" si="11"/>
        <v>158.96029207037512</v>
      </c>
      <c r="AP24" s="2">
        <f t="shared" si="11"/>
        <v>162.13517343899113</v>
      </c>
      <c r="AQ24" s="2">
        <f t="shared" si="11"/>
        <v>165.28387846698843</v>
      </c>
      <c r="AR24" s="2">
        <f t="shared" si="11"/>
        <v>168.40732198553005</v>
      </c>
      <c r="AS24" s="2">
        <f t="shared" si="11"/>
        <v>171.50636370036383</v>
      </c>
      <c r="AT24" s="2">
        <f t="shared" si="11"/>
        <v>174.58181283764301</v>
      </c>
      <c r="AU24" s="2">
        <f t="shared" si="11"/>
        <v>177.63443229216054</v>
      </c>
      <c r="AV24" s="2">
        <f t="shared" si="11"/>
        <v>180.66494234209841</v>
      </c>
      <c r="AW24" s="2">
        <f t="shared" si="11"/>
        <v>183.67402398480874</v>
      </c>
      <c r="AX24" s="2">
        <f t="shared" si="11"/>
        <v>186.66232194018198</v>
      </c>
      <c r="AY24" s="2">
        <f t="shared" si="11"/>
        <v>189.63044736151241</v>
      </c>
      <c r="AZ24" s="2">
        <f t="shared" si="11"/>
        <v>192.57898028819969</v>
      </c>
      <c r="BA24" s="2">
        <f t="shared" si="11"/>
        <v>195.50847186993815</v>
      </c>
      <c r="BB24" s="2">
        <f t="shared" si="11"/>
        <v>198.41944638808289</v>
      </c>
      <c r="BC24" s="2">
        <f t="shared" si="12"/>
        <v>201.31240309651614</v>
      </c>
      <c r="BD24" s="2">
        <f t="shared" si="12"/>
        <v>204.18781790148293</v>
      </c>
      <c r="BE24" s="2">
        <f t="shared" si="12"/>
        <v>207.04614489740982</v>
      </c>
      <c r="BF24" s="2">
        <f t="shared" si="12"/>
        <v>209.88781777363315</v>
      </c>
      <c r="BG24" s="2">
        <f t="shared" si="12"/>
        <v>212.7132511051538</v>
      </c>
      <c r="BH24" s="2">
        <f t="shared" si="12"/>
        <v>215.52284153898336</v>
      </c>
      <c r="BI24" s="2">
        <f t="shared" si="12"/>
        <v>218.31696888630185</v>
      </c>
      <c r="BJ24" s="2">
        <f t="shared" si="12"/>
        <v>221.09599712947482</v>
      </c>
      <c r="BK24" s="2">
        <f t="shared" si="12"/>
        <v>223.86027535196985</v>
      </c>
      <c r="BL24" s="2">
        <f t="shared" si="12"/>
        <v>226.61013859831931</v>
      </c>
      <c r="BM24" s="2">
        <f t="shared" si="12"/>
        <v>229.34590867050565</v>
      </c>
      <c r="BN24" s="2">
        <f t="shared" si="12"/>
        <v>232.06789486646443</v>
      </c>
      <c r="BO24" s="2">
        <f t="shared" si="12"/>
        <v>234.77639466580777</v>
      </c>
      <c r="BP24" s="2">
        <f t="shared" si="12"/>
        <v>237.47169436733736</v>
      </c>
      <c r="BQ24" s="2">
        <f t="shared" si="12"/>
        <v>240.15406968246262</v>
      </c>
      <c r="BR24" s="2">
        <f t="shared" si="12"/>
        <v>242.82378628822121</v>
      </c>
      <c r="BS24" s="2">
        <f t="shared" si="13"/>
        <v>245.48110034324026</v>
      </c>
      <c r="BT24" s="2">
        <f t="shared" si="13"/>
        <v>248.1262589696519</v>
      </c>
      <c r="BU24" s="2">
        <f t="shared" si="13"/>
        <v>250.75950070369211</v>
      </c>
      <c r="BV24" s="2">
        <f t="shared" si="13"/>
        <v>253.38105591745239</v>
      </c>
      <c r="BW24" s="2">
        <f t="shared" si="13"/>
        <v>255.99114721402754</v>
      </c>
      <c r="BX24" s="2">
        <f t="shared" si="13"/>
        <v>258.58998979810048</v>
      </c>
      <c r="BY24" s="2">
        <f t="shared" si="13"/>
        <v>261.17779182381645</v>
      </c>
      <c r="BZ24" s="2">
        <f t="shared" si="13"/>
        <v>263.75475472163959</v>
      </c>
      <c r="CA24" s="2">
        <f t="shared" si="13"/>
        <v>266.32107350573608</v>
      </c>
      <c r="CB24" s="2">
        <f t="shared" si="13"/>
        <v>268.87693706329367</v>
      </c>
      <c r="CC24" s="2">
        <f t="shared" si="13"/>
        <v>271.42252842706745</v>
      </c>
      <c r="CD24" s="2">
        <f t="shared" si="13"/>
        <v>273.95802503233824</v>
      </c>
      <c r="CE24" s="2">
        <f t="shared" si="13"/>
        <v>276.48359895936284</v>
      </c>
      <c r="CF24" s="2">
        <f t="shared" si="13"/>
        <v>278.99941716231729</v>
      </c>
      <c r="CG24" s="2">
        <f t="shared" si="13"/>
        <v>281.50564168564779</v>
      </c>
      <c r="CH24" s="2">
        <f t="shared" si="13"/>
        <v>284.00242986866971</v>
      </c>
      <c r="CI24" s="2">
        <f t="shared" si="14"/>
        <v>286.48993453919599</v>
      </c>
      <c r="CJ24" s="2">
        <f t="shared" si="14"/>
        <v>288.96830419690599</v>
      </c>
      <c r="CK24" s="2">
        <f t="shared" si="14"/>
        <v>291.43768318712313</v>
      </c>
      <c r="CL24" s="2">
        <f t="shared" si="14"/>
        <v>293.89821186560545</v>
      </c>
      <c r="CM24" s="2">
        <f t="shared" si="14"/>
        <v>296.35002675492166</v>
      </c>
      <c r="CN24" s="2">
        <f t="shared" si="14"/>
        <v>298.7932606929291</v>
      </c>
      <c r="CO24" s="2">
        <f t="shared" si="14"/>
        <v>301.22804297384766</v>
      </c>
      <c r="CP24" s="2">
        <f t="shared" si="14"/>
        <v>303.65449948237193</v>
      </c>
      <c r="CQ24" s="2">
        <f t="shared" si="14"/>
        <v>306.07275282124618</v>
      </c>
      <c r="CR24" s="2">
        <f t="shared" si="14"/>
        <v>308.48292243268662</v>
      </c>
      <c r="CS24" s="2">
        <f t="shared" si="14"/>
        <v>310.88512471401441</v>
      </c>
      <c r="CT24" s="2">
        <f t="shared" si="14"/>
        <v>313.27947312783664</v>
      </c>
      <c r="CU24" s="2">
        <f t="shared" si="14"/>
        <v>315.66607830708608</v>
      </c>
      <c r="CV24" s="2">
        <f t="shared" si="14"/>
        <v>318.04504815521523</v>
      </c>
      <c r="CW24" s="2">
        <f t="shared" si="14"/>
        <v>320.41648794181594</v>
      </c>
      <c r="CX24" s="2">
        <f t="shared" si="14"/>
        <v>322.78050039391832</v>
      </c>
      <c r="CY24" s="2">
        <f t="shared" si="15"/>
        <v>325.13718578320913</v>
      </c>
      <c r="CZ24" s="2">
        <f t="shared" si="7"/>
        <v>327.48664200939123</v>
      </c>
      <c r="DA24" s="2">
        <f t="shared" si="7"/>
        <v>329.82896467989121</v>
      </c>
      <c r="DB24" s="2">
        <f t="shared" si="7"/>
        <v>332.16424718611353</v>
      </c>
    </row>
    <row r="25" spans="2:106">
      <c r="B25" s="157">
        <f t="shared" si="9"/>
        <v>14.073218067583952</v>
      </c>
      <c r="F25" s="159">
        <v>5.8</v>
      </c>
      <c r="G25" s="2">
        <f t="shared" si="16"/>
        <v>14.073218067583952</v>
      </c>
      <c r="H25" s="2">
        <f t="shared" si="16"/>
        <v>22.89372565389996</v>
      </c>
      <c r="I25" s="2">
        <f t="shared" si="16"/>
        <v>30.432143141346632</v>
      </c>
      <c r="J25" s="2">
        <f t="shared" si="16"/>
        <v>37.242560429252052</v>
      </c>
      <c r="K25" s="2">
        <f t="shared" si="16"/>
        <v>43.558243688218994</v>
      </c>
      <c r="L25" s="2">
        <f t="shared" si="16"/>
        <v>49.505744371501187</v>
      </c>
      <c r="M25" s="2">
        <f t="shared" si="16"/>
        <v>55.163554352661116</v>
      </c>
      <c r="N25" s="2">
        <f t="shared" si="16"/>
        <v>60.584647876664548</v>
      </c>
      <c r="O25" s="2">
        <f t="shared" si="16"/>
        <v>65.80693425824272</v>
      </c>
      <c r="P25" s="2">
        <f t="shared" si="16"/>
        <v>70.858738646334615</v>
      </c>
      <c r="Q25" s="2">
        <f t="shared" si="16"/>
        <v>75.761939176206226</v>
      </c>
      <c r="R25" s="2">
        <f t="shared" si="16"/>
        <v>80.533885319651276</v>
      </c>
      <c r="S25" s="2">
        <f t="shared" si="16"/>
        <v>85.18863324269833</v>
      </c>
      <c r="T25" s="2">
        <f t="shared" si="16"/>
        <v>89.737775210970881</v>
      </c>
      <c r="U25" s="2">
        <f t="shared" si="16"/>
        <v>94.19101590977543</v>
      </c>
      <c r="V25" s="2">
        <f t="shared" si="16"/>
        <v>98.556584618077238</v>
      </c>
      <c r="W25" s="2">
        <f t="shared" si="10"/>
        <v>102.84153731342045</v>
      </c>
      <c r="X25" s="2">
        <f t="shared" si="10"/>
        <v>107.05198283700592</v>
      </c>
      <c r="Y25" s="2">
        <f t="shared" si="10"/>
        <v>111.19325535865212</v>
      </c>
      <c r="Z25" s="2">
        <f t="shared" si="10"/>
        <v>115.27004804161902</v>
      </c>
      <c r="AA25" s="2">
        <f t="shared" si="10"/>
        <v>119.28651813563776</v>
      </c>
      <c r="AB25" s="2">
        <f t="shared" si="10"/>
        <v>123.24637067215504</v>
      </c>
      <c r="AC25" s="2">
        <f t="shared" si="10"/>
        <v>127.15292589080252</v>
      </c>
      <c r="AD25" s="2">
        <f t="shared" si="10"/>
        <v>131.00917412752506</v>
      </c>
      <c r="AE25" s="2">
        <f t="shared" si="10"/>
        <v>134.81782091990254</v>
      </c>
      <c r="AF25" s="2">
        <f t="shared" si="10"/>
        <v>138.5813243938355</v>
      </c>
      <c r="AG25" s="2">
        <f t="shared" si="10"/>
        <v>142.30192649774224</v>
      </c>
      <c r="AH25" s="2">
        <f t="shared" si="10"/>
        <v>145.98167928652092</v>
      </c>
      <c r="AI25" s="2">
        <f t="shared" si="10"/>
        <v>149.62246718813992</v>
      </c>
      <c r="AJ25" s="2">
        <f t="shared" si="10"/>
        <v>153.22602598388687</v>
      </c>
      <c r="AK25" s="2">
        <f t="shared" si="10"/>
        <v>156.79395908040118</v>
      </c>
      <c r="AL25" s="2">
        <f t="shared" si="10"/>
        <v>160.3277515345853</v>
      </c>
      <c r="AM25" s="2">
        <f t="shared" si="11"/>
        <v>163.82878220205984</v>
      </c>
      <c r="AN25" s="2">
        <f t="shared" si="11"/>
        <v>167.29833430933004</v>
      </c>
      <c r="AO25" s="2">
        <f t="shared" si="11"/>
        <v>170.73760469442061</v>
      </c>
      <c r="AP25" s="2">
        <f t="shared" si="11"/>
        <v>174.14771191683602</v>
      </c>
      <c r="AQ25" s="2">
        <f t="shared" si="11"/>
        <v>177.5297034026816</v>
      </c>
      <c r="AR25" s="2">
        <f t="shared" si="11"/>
        <v>180.88456176264239</v>
      </c>
      <c r="AS25" s="2">
        <f t="shared" si="11"/>
        <v>184.21321039776541</v>
      </c>
      <c r="AT25" s="2">
        <f t="shared" si="11"/>
        <v>187.51651848948745</v>
      </c>
      <c r="AU25" s="2">
        <f t="shared" si="11"/>
        <v>190.79530545521072</v>
      </c>
      <c r="AV25" s="2">
        <f t="shared" si="11"/>
        <v>194.05034493827665</v>
      </c>
      <c r="AW25" s="2">
        <f t="shared" si="11"/>
        <v>197.28236839089374</v>
      </c>
      <c r="AX25" s="2">
        <f t="shared" si="11"/>
        <v>200.49206830002436</v>
      </c>
      <c r="AY25" s="2">
        <f t="shared" si="11"/>
        <v>203.68010109909736</v>
      </c>
      <c r="AZ25" s="2">
        <f t="shared" si="11"/>
        <v>206.84708980242922</v>
      </c>
      <c r="BA25" s="2">
        <f t="shared" si="11"/>
        <v>209.99362639420309</v>
      </c>
      <c r="BB25" s="2">
        <f t="shared" si="11"/>
        <v>213.12027399959683</v>
      </c>
      <c r="BC25" s="2">
        <f t="shared" si="12"/>
        <v>216.22756886203877</v>
      </c>
      <c r="BD25" s="2">
        <f t="shared" si="12"/>
        <v>219.31602214750174</v>
      </c>
      <c r="BE25" s="2">
        <f t="shared" si="12"/>
        <v>222.38612159411005</v>
      </c>
      <c r="BF25" s="2">
        <f t="shared" si="12"/>
        <v>225.43833302309181</v>
      </c>
      <c r="BG25" s="2">
        <f t="shared" si="12"/>
        <v>228.47310172516518</v>
      </c>
      <c r="BH25" s="2">
        <f t="shared" si="12"/>
        <v>231.49085373478053</v>
      </c>
      <c r="BI25" s="2">
        <f t="shared" si="12"/>
        <v>234.49199700319582</v>
      </c>
      <c r="BJ25" s="2">
        <f t="shared" si="12"/>
        <v>237.47692248010316</v>
      </c>
      <c r="BK25" s="2">
        <f t="shared" si="12"/>
        <v>240.44600511244258</v>
      </c>
      <c r="BL25" s="2">
        <f t="shared" si="12"/>
        <v>243.39960476807906</v>
      </c>
      <c r="BM25" s="2">
        <f t="shared" si="12"/>
        <v>246.33806709119168</v>
      </c>
      <c r="BN25" s="2">
        <f t="shared" si="12"/>
        <v>249.26172429549229</v>
      </c>
      <c r="BO25" s="2">
        <f t="shared" si="12"/>
        <v>252.17089590075369</v>
      </c>
      <c r="BP25" s="2">
        <f t="shared" si="12"/>
        <v>255.06588941755609</v>
      </c>
      <c r="BQ25" s="2">
        <f t="shared" si="12"/>
        <v>257.94700098467104</v>
      </c>
      <c r="BR25" s="2">
        <f t="shared" si="12"/>
        <v>260.81451596305533</v>
      </c>
      <c r="BS25" s="2">
        <f t="shared" si="13"/>
        <v>263.66870949003942</v>
      </c>
      <c r="BT25" s="2">
        <f t="shared" si="13"/>
        <v>266.50984699694817</v>
      </c>
      <c r="BU25" s="2">
        <f t="shared" si="13"/>
        <v>269.33818469308403</v>
      </c>
      <c r="BV25" s="2">
        <f t="shared" si="13"/>
        <v>272.15397001872651</v>
      </c>
      <c r="BW25" s="2">
        <f t="shared" si="13"/>
        <v>274.95744206955601</v>
      </c>
      <c r="BX25" s="2">
        <f t="shared" si="13"/>
        <v>277.74883199469548</v>
      </c>
      <c r="BY25" s="2">
        <f t="shared" si="13"/>
        <v>280.52836337035819</v>
      </c>
      <c r="BZ25" s="2">
        <f t="shared" si="13"/>
        <v>283.29625255092111</v>
      </c>
      <c r="CA25" s="2">
        <f t="shared" si="13"/>
        <v>286.05270899908209</v>
      </c>
      <c r="CB25" s="2">
        <f t="shared" si="13"/>
        <v>288.79793559661465</v>
      </c>
      <c r="CC25" s="2">
        <f t="shared" si="13"/>
        <v>291.53212893710702</v>
      </c>
      <c r="CD25" s="2">
        <f t="shared" si="13"/>
        <v>294.25547960195809</v>
      </c>
      <c r="CE25" s="2">
        <f t="shared" si="13"/>
        <v>296.96817242079078</v>
      </c>
      <c r="CF25" s="2">
        <f t="shared" si="13"/>
        <v>299.67038671735799</v>
      </c>
      <c r="CG25" s="2">
        <f t="shared" si="13"/>
        <v>302.36229654192232</v>
      </c>
      <c r="CH25" s="2">
        <f t="shared" si="13"/>
        <v>305.04407089101431</v>
      </c>
      <c r="CI25" s="2">
        <f t="shared" si="14"/>
        <v>307.71587391540618</v>
      </c>
      <c r="CJ25" s="2">
        <f t="shared" si="14"/>
        <v>310.37786511706673</v>
      </c>
      <c r="CK25" s="2">
        <f t="shared" si="14"/>
        <v>313.03019953581418</v>
      </c>
      <c r="CL25" s="2">
        <f t="shared" si="14"/>
        <v>315.67302792631568</v>
      </c>
      <c r="CM25" s="2">
        <f t="shared" si="14"/>
        <v>318.30649692604953</v>
      </c>
      <c r="CN25" s="2">
        <f t="shared" si="14"/>
        <v>320.93074921478353</v>
      </c>
      <c r="CO25" s="2">
        <f t="shared" si="14"/>
        <v>323.54592366610126</v>
      </c>
      <c r="CP25" s="2">
        <f t="shared" si="14"/>
        <v>326.15215549145051</v>
      </c>
      <c r="CQ25" s="2">
        <f t="shared" si="14"/>
        <v>328.74957637717006</v>
      </c>
      <c r="CR25" s="2">
        <f t="shared" si="14"/>
        <v>331.33831461490831</v>
      </c>
      <c r="CS25" s="2">
        <f t="shared" si="14"/>
        <v>333.91849522582339</v>
      </c>
      <c r="CT25" s="2">
        <f t="shared" si="14"/>
        <v>336.49024007892734</v>
      </c>
      <c r="CU25" s="2">
        <f t="shared" si="14"/>
        <v>339.05366800390851</v>
      </c>
      <c r="CV25" s="2">
        <f t="shared" si="14"/>
        <v>341.60889489874836</v>
      </c>
      <c r="CW25" s="2">
        <f t="shared" si="14"/>
        <v>344.1560338324262</v>
      </c>
      <c r="CX25" s="2">
        <f t="shared" si="14"/>
        <v>346.69519514298196</v>
      </c>
      <c r="CY25" s="2">
        <f t="shared" si="15"/>
        <v>349.22648653119677</v>
      </c>
      <c r="CZ25" s="2">
        <f t="shared" si="7"/>
        <v>351.75001315012832</v>
      </c>
      <c r="DA25" s="2">
        <f t="shared" si="7"/>
        <v>354.2658776907241</v>
      </c>
      <c r="DB25" s="2">
        <f t="shared" si="7"/>
        <v>356.77418046372514</v>
      </c>
    </row>
    <row r="26" spans="2:106">
      <c r="B26" s="157">
        <f t="shared" si="9"/>
        <v>15.181095416345045</v>
      </c>
      <c r="F26" s="159">
        <v>5.9</v>
      </c>
      <c r="G26" s="2">
        <f t="shared" si="16"/>
        <v>15.181095416345045</v>
      </c>
      <c r="H26" s="2">
        <f t="shared" si="16"/>
        <v>24.695974433028049</v>
      </c>
      <c r="I26" s="2">
        <f t="shared" si="16"/>
        <v>32.827834155203092</v>
      </c>
      <c r="J26" s="2">
        <f t="shared" si="16"/>
        <v>40.174383762855669</v>
      </c>
      <c r="K26" s="2">
        <f t="shared" si="16"/>
        <v>46.987252696837182</v>
      </c>
      <c r="L26" s="2">
        <f t="shared" si="16"/>
        <v>53.402954843146993</v>
      </c>
      <c r="M26" s="2">
        <f t="shared" si="16"/>
        <v>59.506161143160213</v>
      </c>
      <c r="N26" s="2">
        <f t="shared" si="16"/>
        <v>65.354016100967669</v>
      </c>
      <c r="O26" s="2">
        <f t="shared" si="16"/>
        <v>70.987413343125809</v>
      </c>
      <c r="P26" s="2">
        <f t="shared" si="16"/>
        <v>76.436907841970012</v>
      </c>
      <c r="Q26" s="2">
        <f t="shared" si="16"/>
        <v>81.726100031843728</v>
      </c>
      <c r="R26" s="2">
        <f t="shared" si="16"/>
        <v>86.873705176410056</v>
      </c>
      <c r="S26" s="2">
        <f t="shared" si="16"/>
        <v>91.894885976669102</v>
      </c>
      <c r="T26" s="2">
        <f t="shared" si="16"/>
        <v>96.802147269089446</v>
      </c>
      <c r="U26" s="2">
        <f t="shared" si="16"/>
        <v>101.60595771499047</v>
      </c>
      <c r="V26" s="2">
        <f t="shared" si="16"/>
        <v>106.31519442183827</v>
      </c>
      <c r="W26" s="2">
        <f t="shared" si="10"/>
        <v>110.93746883058677</v>
      </c>
      <c r="X26" s="2">
        <f t="shared" si="10"/>
        <v>115.47937068501084</v>
      </c>
      <c r="Y26" s="2">
        <f t="shared" si="10"/>
        <v>119.94665407352099</v>
      </c>
      <c r="Z26" s="2">
        <f t="shared" si="10"/>
        <v>124.34438161640152</v>
      </c>
      <c r="AA26" s="2">
        <f t="shared" si="10"/>
        <v>128.67703783201452</v>
      </c>
      <c r="AB26" s="2">
        <f t="shared" si="10"/>
        <v>132.94861942073391</v>
      </c>
      <c r="AC26" s="2">
        <f t="shared" si="10"/>
        <v>137.16270799938761</v>
      </c>
      <c r="AD26" s="2">
        <f t="shared" si="10"/>
        <v>141.32252931031024</v>
      </c>
      <c r="AE26" s="2">
        <f t="shared" si="10"/>
        <v>145.43100187746381</v>
      </c>
      <c r="AF26" s="2">
        <f t="shared" si="10"/>
        <v>149.49077733629255</v>
      </c>
      <c r="AG26" s="2">
        <f t="shared" si="10"/>
        <v>153.50427412675043</v>
      </c>
      <c r="AH26" s="2">
        <f t="shared" si="10"/>
        <v>157.47370584639984</v>
      </c>
      <c r="AI26" s="2">
        <f t="shared" si="10"/>
        <v>161.40110526988093</v>
      </c>
      <c r="AJ26" s="2">
        <f t="shared" si="10"/>
        <v>165.28834482333124</v>
      </c>
      <c r="AK26" s="2">
        <f t="shared" si="10"/>
        <v>169.13715413739158</v>
      </c>
      <c r="AL26" s="2">
        <f t="shared" si="10"/>
        <v>172.9491351761917</v>
      </c>
      <c r="AM26" s="2">
        <f t="shared" si="11"/>
        <v>176.72577534216092</v>
      </c>
      <c r="AN26" s="2">
        <f t="shared" si="11"/>
        <v>180.46845888046073</v>
      </c>
      <c r="AO26" s="2">
        <f t="shared" si="11"/>
        <v>184.17847684706453</v>
      </c>
      <c r="AP26" s="2">
        <f t="shared" si="11"/>
        <v>187.85703585715333</v>
      </c>
      <c r="AQ26" s="2">
        <f t="shared" si="11"/>
        <v>191.50526579271792</v>
      </c>
      <c r="AR26" s="2">
        <f t="shared" si="11"/>
        <v>195.12422661790404</v>
      </c>
      <c r="AS26" s="2">
        <f t="shared" si="11"/>
        <v>198.71491442609519</v>
      </c>
      <c r="AT26" s="2">
        <f t="shared" si="11"/>
        <v>202.27826682276748</v>
      </c>
      <c r="AU26" s="2">
        <f t="shared" si="11"/>
        <v>205.81516773181869</v>
      </c>
      <c r="AV26" s="2">
        <f t="shared" si="11"/>
        <v>209.32645169964238</v>
      </c>
      <c r="AW26" s="2">
        <f t="shared" si="11"/>
        <v>212.81290776011244</v>
      </c>
      <c r="AX26" s="2">
        <f t="shared" si="11"/>
        <v>216.27528291441939</v>
      </c>
      <c r="AY26" s="2">
        <f t="shared" si="11"/>
        <v>219.71428527199978</v>
      </c>
      <c r="AZ26" s="2">
        <f t="shared" si="11"/>
        <v>223.13058689234569</v>
      </c>
      <c r="BA26" s="2">
        <f t="shared" si="11"/>
        <v>226.52482636204934</v>
      </c>
      <c r="BB26" s="2">
        <f t="shared" si="11"/>
        <v>229.89761113684804</v>
      </c>
      <c r="BC26" s="2">
        <f t="shared" si="12"/>
        <v>233.24951967453393</v>
      </c>
      <c r="BD26" s="2">
        <f t="shared" si="12"/>
        <v>236.58110338128645</v>
      </c>
      <c r="BE26" s="2">
        <f t="shared" si="12"/>
        <v>239.8928883911403</v>
      </c>
      <c r="BF26" s="2">
        <f t="shared" si="12"/>
        <v>243.18537719588358</v>
      </c>
      <c r="BG26" s="2">
        <f t="shared" si="12"/>
        <v>246.4590501405836</v>
      </c>
      <c r="BH26" s="2">
        <f t="shared" si="12"/>
        <v>249.71436679814056</v>
      </c>
      <c r="BI26" s="2">
        <f t="shared" si="12"/>
        <v>252.95176723471008</v>
      </c>
      <c r="BJ26" s="2">
        <f t="shared" si="12"/>
        <v>256.17167317647801</v>
      </c>
      <c r="BK26" s="2">
        <f t="shared" si="12"/>
        <v>259.37448908710337</v>
      </c>
      <c r="BL26" s="2">
        <f t="shared" si="12"/>
        <v>262.56060316410912</v>
      </c>
      <c r="BM26" s="2">
        <f t="shared" si="12"/>
        <v>265.73038826161002</v>
      </c>
      <c r="BN26" s="2">
        <f t="shared" si="12"/>
        <v>268.8842027459749</v>
      </c>
      <c r="BO26" s="2">
        <f t="shared" si="12"/>
        <v>272.02239129033654</v>
      </c>
      <c r="BP26" s="2">
        <f t="shared" si="12"/>
        <v>275.14528561324261</v>
      </c>
      <c r="BQ26" s="2">
        <f t="shared" si="12"/>
        <v>278.25320516621639</v>
      </c>
      <c r="BR26" s="2">
        <f t="shared" si="12"/>
        <v>281.34645777451084</v>
      </c>
      <c r="BS26" s="2">
        <f t="shared" si="13"/>
        <v>284.42534023492442</v>
      </c>
      <c r="BT26" s="2">
        <f t="shared" si="13"/>
        <v>287.49013887417004</v>
      </c>
      <c r="BU26" s="2">
        <f t="shared" si="13"/>
        <v>290.54113007095856</v>
      </c>
      <c r="BV26" s="2">
        <f t="shared" si="13"/>
        <v>293.57858074465946</v>
      </c>
      <c r="BW26" s="2">
        <f t="shared" si="13"/>
        <v>296.60274881313632</v>
      </c>
      <c r="BX26" s="2">
        <f t="shared" si="13"/>
        <v>299.61388362212335</v>
      </c>
      <c r="BY26" s="2">
        <f t="shared" si="13"/>
        <v>302.61222634828732</v>
      </c>
      <c r="BZ26" s="2">
        <f t="shared" si="13"/>
        <v>305.59801037793881</v>
      </c>
      <c r="CA26" s="2">
        <f t="shared" si="13"/>
        <v>308.5714616631796</v>
      </c>
      <c r="CB26" s="2">
        <f t="shared" si="13"/>
        <v>311.53279905712117</v>
      </c>
      <c r="CC26" s="2">
        <f t="shared" si="13"/>
        <v>314.4822346296686</v>
      </c>
      <c r="CD26" s="2">
        <f t="shared" si="13"/>
        <v>317.41997396524391</v>
      </c>
      <c r="CE26" s="2">
        <f t="shared" si="13"/>
        <v>320.34621644369957</v>
      </c>
      <c r="CF26" s="2">
        <f t="shared" si="13"/>
        <v>323.26115550558256</v>
      </c>
      <c r="CG26" s="2">
        <f t="shared" si="13"/>
        <v>326.16497890280817</v>
      </c>
      <c r="CH26" s="2">
        <f t="shared" si="13"/>
        <v>329.05786893571741</v>
      </c>
      <c r="CI26" s="2">
        <f t="shared" si="14"/>
        <v>331.94000267742354</v>
      </c>
      <c r="CJ26" s="2">
        <f t="shared" si="14"/>
        <v>334.81155218627146</v>
      </c>
      <c r="CK26" s="2">
        <f t="shared" si="14"/>
        <v>337.67268470718415</v>
      </c>
      <c r="CL26" s="2">
        <f t="shared" si="14"/>
        <v>340.52356286259652</v>
      </c>
      <c r="CM26" s="2">
        <f t="shared" si="14"/>
        <v>343.36434483363928</v>
      </c>
      <c r="CN26" s="2">
        <f t="shared" si="14"/>
        <v>346.19518453217256</v>
      </c>
      <c r="CO26" s="2">
        <f t="shared" si="14"/>
        <v>349.01623176424022</v>
      </c>
      <c r="CP26" s="2">
        <f t="shared" si="14"/>
        <v>351.82763238545829</v>
      </c>
      <c r="CQ26" s="2">
        <f t="shared" si="14"/>
        <v>354.62952844882858</v>
      </c>
      <c r="CR26" s="2">
        <f t="shared" si="14"/>
        <v>357.42205834542477</v>
      </c>
      <c r="CS26" s="2">
        <f t="shared" si="14"/>
        <v>360.20535693836911</v>
      </c>
      <c r="CT26" s="2">
        <f t="shared" si="14"/>
        <v>362.9795556904935</v>
      </c>
      <c r="CU26" s="2">
        <f t="shared" si="14"/>
        <v>365.74478278604312</v>
      </c>
      <c r="CV26" s="2">
        <f t="shared" si="14"/>
        <v>368.5011632467656</v>
      </c>
      <c r="CW26" s="2">
        <f t="shared" si="14"/>
        <v>371.24881904270035</v>
      </c>
      <c r="CX26" s="2">
        <f t="shared" si="14"/>
        <v>373.9878691979614</v>
      </c>
      <c r="CY26" s="2">
        <f t="shared" si="15"/>
        <v>376.71842989179277</v>
      </c>
      <c r="CZ26" s="2">
        <f t="shared" si="7"/>
        <v>379.44061455515191</v>
      </c>
      <c r="DA26" s="2">
        <f t="shared" si="7"/>
        <v>382.15453396306322</v>
      </c>
      <c r="DB26" s="2">
        <f t="shared" si="7"/>
        <v>384.86029632296879</v>
      </c>
    </row>
    <row r="27" spans="2:106">
      <c r="B27" s="157">
        <f t="shared" si="9"/>
        <v>16.439808614548383</v>
      </c>
      <c r="F27" s="159">
        <v>6</v>
      </c>
      <c r="G27" s="2">
        <f t="shared" si="16"/>
        <v>16.439808614548383</v>
      </c>
      <c r="H27" s="2">
        <f t="shared" si="16"/>
        <v>26.74359669669396</v>
      </c>
      <c r="I27" s="2">
        <f t="shared" si="16"/>
        <v>35.549694929169078</v>
      </c>
      <c r="J27" s="2">
        <f t="shared" si="16"/>
        <v>43.505370472651798</v>
      </c>
      <c r="K27" s="2">
        <f t="shared" si="16"/>
        <v>50.88311617011108</v>
      </c>
      <c r="L27" s="2">
        <f t="shared" si="16"/>
        <v>57.830764710658485</v>
      </c>
      <c r="M27" s="2">
        <f t="shared" si="16"/>
        <v>64.440007374352888</v>
      </c>
      <c r="N27" s="2">
        <f t="shared" si="16"/>
        <v>70.772726698973173</v>
      </c>
      <c r="O27" s="2">
        <f t="shared" si="16"/>
        <v>76.873206932507017</v>
      </c>
      <c r="P27" s="2">
        <f t="shared" si="16"/>
        <v>82.774536457817533</v>
      </c>
      <c r="Q27" s="2">
        <f t="shared" si="16"/>
        <v>88.502272496777394</v>
      </c>
      <c r="R27" s="2">
        <f t="shared" si="16"/>
        <v>94.076682055446071</v>
      </c>
      <c r="S27" s="2">
        <f t="shared" si="16"/>
        <v>99.514185022881961</v>
      </c>
      <c r="T27" s="2">
        <f t="shared" si="16"/>
        <v>104.82832305155887</v>
      </c>
      <c r="U27" s="2">
        <f t="shared" si="16"/>
        <v>110.03043279300429</v>
      </c>
      <c r="V27" s="2">
        <f t="shared" si="16"/>
        <v>115.13012738406979</v>
      </c>
      <c r="W27" s="2">
        <f t="shared" si="10"/>
        <v>120.13564935463421</v>
      </c>
      <c r="X27" s="2">
        <f t="shared" si="10"/>
        <v>125.05413482521503</v>
      </c>
      <c r="Y27" s="2">
        <f t="shared" si="10"/>
        <v>129.89181497410507</v>
      </c>
      <c r="Z27" s="2">
        <f t="shared" si="10"/>
        <v>134.65417217963605</v>
      </c>
      <c r="AA27" s="2">
        <f t="shared" si="10"/>
        <v>139.34606278593725</v>
      </c>
      <c r="AB27" s="2">
        <f t="shared" si="10"/>
        <v>143.9718148725994</v>
      </c>
      <c r="AC27" s="2">
        <f t="shared" si="10"/>
        <v>148.53530701976226</v>
      </c>
      <c r="AD27" s="2">
        <f t="shared" si="10"/>
        <v>153.04003242637936</v>
      </c>
      <c r="AE27" s="2">
        <f t="shared" si="10"/>
        <v>157.48915160057319</v>
      </c>
      <c r="AF27" s="2">
        <f t="shared" si="10"/>
        <v>161.88553603336754</v>
      </c>
      <c r="AG27" s="2">
        <f t="shared" si="10"/>
        <v>166.23180468531157</v>
      </c>
      <c r="AH27" s="2">
        <f t="shared" si="10"/>
        <v>170.53035469042479</v>
      </c>
      <c r="AI27" s="2">
        <f t="shared" si="10"/>
        <v>174.78338736719729</v>
      </c>
      <c r="AJ27" s="2">
        <f t="shared" si="10"/>
        <v>178.99293039060916</v>
      </c>
      <c r="AK27" s="2">
        <f t="shared" si="10"/>
        <v>183.16085680051225</v>
      </c>
      <c r="AL27" s="2">
        <f t="shared" si="10"/>
        <v>187.28890138500833</v>
      </c>
      <c r="AM27" s="2">
        <f t="shared" si="11"/>
        <v>191.37867487182157</v>
      </c>
      <c r="AN27" s="2">
        <f t="shared" si="11"/>
        <v>195.43167627830925</v>
      </c>
      <c r="AO27" s="2">
        <f t="shared" si="11"/>
        <v>199.4493037060266</v>
      </c>
      <c r="AP27" s="2">
        <f t="shared" si="11"/>
        <v>203.43286381448038</v>
      </c>
      <c r="AQ27" s="2">
        <f t="shared" si="11"/>
        <v>207.38358016779264</v>
      </c>
      <c r="AR27" s="2">
        <f t="shared" si="11"/>
        <v>211.30260061512814</v>
      </c>
      <c r="AS27" s="2">
        <f t="shared" si="11"/>
        <v>215.19100383916026</v>
      </c>
      <c r="AT27" s="2">
        <f t="shared" si="11"/>
        <v>219.04980518523521</v>
      </c>
      <c r="AU27" s="2">
        <f t="shared" si="11"/>
        <v>222.87996186620964</v>
      </c>
      <c r="AV27" s="2">
        <f t="shared" si="11"/>
        <v>226.68237762338896</v>
      </c>
      <c r="AW27" s="2">
        <f t="shared" si="11"/>
        <v>230.45790691197041</v>
      </c>
      <c r="AX27" s="2">
        <f t="shared" si="11"/>
        <v>234.20735866940345</v>
      </c>
      <c r="AY27" s="2">
        <f t="shared" si="11"/>
        <v>237.9314997167439</v>
      </c>
      <c r="AZ27" s="2">
        <f t="shared" si="11"/>
        <v>241.63105783608677</v>
      </c>
      <c r="BA27" s="2">
        <f t="shared" si="11"/>
        <v>245.30672456128207</v>
      </c>
      <c r="BB27" s="2">
        <f t="shared" si="11"/>
        <v>248.95915771416603</v>
      </c>
      <c r="BC27" s="2">
        <f t="shared" si="12"/>
        <v>252.58898371431729</v>
      </c>
      <c r="BD27" s="2">
        <f t="shared" si="12"/>
        <v>256.1967996867661</v>
      </c>
      <c r="BE27" s="2">
        <f t="shared" si="12"/>
        <v>259.78317538900353</v>
      </c>
      <c r="BF27" s="2">
        <f t="shared" si="12"/>
        <v>263.34865497601965</v>
      </c>
      <c r="BG27" s="2">
        <f t="shared" si="12"/>
        <v>266.89375861982842</v>
      </c>
      <c r="BH27" s="2">
        <f t="shared" si="12"/>
        <v>270.41898399798976</v>
      </c>
      <c r="BI27" s="2">
        <f t="shared" si="12"/>
        <v>273.92480766395227</v>
      </c>
      <c r="BJ27" s="2">
        <f t="shared" si="12"/>
        <v>277.41168631056951</v>
      </c>
      <c r="BK27" s="2">
        <f t="shared" si="12"/>
        <v>280.88005793687654</v>
      </c>
      <c r="BL27" s="2">
        <f t="shared" si="12"/>
        <v>284.33034292709527</v>
      </c>
      <c r="BM27" s="2">
        <f t="shared" si="12"/>
        <v>287.76294504986805</v>
      </c>
      <c r="BN27" s="2">
        <f t="shared" si="12"/>
        <v>291.17825238486614</v>
      </c>
      <c r="BO27" s="2">
        <f t="shared" si="12"/>
        <v>294.57663818317468</v>
      </c>
      <c r="BP27" s="2">
        <f t="shared" si="12"/>
        <v>297.95846166718752</v>
      </c>
      <c r="BQ27" s="2">
        <f t="shared" si="12"/>
        <v>301.32406877517593</v>
      </c>
      <c r="BR27" s="2">
        <f t="shared" si="12"/>
        <v>304.67379285516967</v>
      </c>
      <c r="BS27" s="2">
        <f t="shared" si="13"/>
        <v>308.00795531233939</v>
      </c>
      <c r="BT27" s="2">
        <f t="shared" si="13"/>
        <v>311.32686621366202</v>
      </c>
      <c r="BU27" s="2">
        <f t="shared" si="13"/>
        <v>314.6308248532917</v>
      </c>
      <c r="BV27" s="2">
        <f t="shared" si="13"/>
        <v>317.92012028173684</v>
      </c>
      <c r="BW27" s="2">
        <f t="shared" si="13"/>
        <v>321.19503180165651</v>
      </c>
      <c r="BX27" s="2">
        <f t="shared" si="13"/>
        <v>324.45582943283756</v>
      </c>
      <c r="BY27" s="2">
        <f t="shared" si="13"/>
        <v>327.70277434867597</v>
      </c>
      <c r="BZ27" s="2">
        <f t="shared" si="13"/>
        <v>330.93611928628809</v>
      </c>
      <c r="CA27" s="2">
        <f t="shared" si="13"/>
        <v>334.15610893218746</v>
      </c>
      <c r="CB27" s="2">
        <f t="shared" si="13"/>
        <v>337.36298028529734</v>
      </c>
      <c r="CC27" s="2">
        <f t="shared" si="13"/>
        <v>340.55696299891724</v>
      </c>
      <c r="CD27" s="2">
        <f t="shared" si="13"/>
        <v>343.73827970313152</v>
      </c>
      <c r="CE27" s="2">
        <f t="shared" si="13"/>
        <v>346.90714630901402</v>
      </c>
      <c r="CF27" s="2">
        <f t="shared" si="13"/>
        <v>350.06377229588668</v>
      </c>
      <c r="CG27" s="2">
        <f t="shared" si="13"/>
        <v>353.2083609827767</v>
      </c>
      <c r="CH27" s="2">
        <f t="shared" si="13"/>
        <v>356.34110978512979</v>
      </c>
      <c r="CI27" s="2">
        <f t="shared" si="14"/>
        <v>359.46221045775758</v>
      </c>
      <c r="CJ27" s="2">
        <f t="shared" si="14"/>
        <v>362.57184932491288</v>
      </c>
      <c r="CK27" s="2">
        <f t="shared" si="14"/>
        <v>365.67020749833046</v>
      </c>
      <c r="CL27" s="2">
        <f t="shared" si="14"/>
        <v>368.75746108399164</v>
      </c>
      <c r="CM27" s="2">
        <f t="shared" si="14"/>
        <v>371.83378137833085</v>
      </c>
      <c r="CN27" s="2">
        <f t="shared" si="14"/>
        <v>374.89933505453308</v>
      </c>
      <c r="CO27" s="2">
        <f t="shared" si="14"/>
        <v>377.95428433954061</v>
      </c>
      <c r="CP27" s="2">
        <f t="shared" si="14"/>
        <v>380.9987871823252</v>
      </c>
      <c r="CQ27" s="2">
        <f t="shared" si="14"/>
        <v>384.03299741395779</v>
      </c>
      <c r="CR27" s="2">
        <f t="shared" si="14"/>
        <v>387.05706489995868</v>
      </c>
      <c r="CS27" s="2">
        <f t="shared" si="14"/>
        <v>390.07113568538307</v>
      </c>
      <c r="CT27" s="2">
        <f t="shared" si="14"/>
        <v>393.0753521330671</v>
      </c>
      <c r="CU27" s="2">
        <f t="shared" si="14"/>
        <v>396.06985305542173</v>
      </c>
      <c r="CV27" s="2">
        <f t="shared" si="14"/>
        <v>399.05477384014785</v>
      </c>
      <c r="CW27" s="2">
        <f t="shared" si="14"/>
        <v>402.03024657021103</v>
      </c>
      <c r="CX27" s="2">
        <f t="shared" si="14"/>
        <v>404.99640013839553</v>
      </c>
      <c r="CY27" s="2">
        <f t="shared" si="15"/>
        <v>407.95336035673813</v>
      </c>
      <c r="CZ27" s="2">
        <f t="shared" si="15"/>
        <v>410.90125006112009</v>
      </c>
      <c r="DA27" s="2">
        <f t="shared" si="15"/>
        <v>413.84018921127739</v>
      </c>
      <c r="DB27" s="2">
        <f t="shared" si="15"/>
        <v>416.7702949864775</v>
      </c>
    </row>
    <row r="28" spans="2:106">
      <c r="B28" s="157">
        <f t="shared" si="9"/>
        <v>17.863285489553874</v>
      </c>
      <c r="F28" s="159">
        <v>6.1</v>
      </c>
      <c r="G28" s="2">
        <f t="shared" si="16"/>
        <v>17.863285489553874</v>
      </c>
      <c r="H28" s="2">
        <f t="shared" si="16"/>
        <v>29.059249654997139</v>
      </c>
      <c r="I28" s="2">
        <f t="shared" si="16"/>
        <v>38.627843211284123</v>
      </c>
      <c r="J28" s="2">
        <f t="shared" si="16"/>
        <v>47.27237836540565</v>
      </c>
      <c r="K28" s="2">
        <f t="shared" si="16"/>
        <v>55.288942350610128</v>
      </c>
      <c r="L28" s="2">
        <f t="shared" si="16"/>
        <v>62.838168273535508</v>
      </c>
      <c r="M28" s="2">
        <f t="shared" si="16"/>
        <v>70.019686704767921</v>
      </c>
      <c r="N28" s="2">
        <f t="shared" si="16"/>
        <v>76.900738417304197</v>
      </c>
      <c r="O28" s="2">
        <f t="shared" si="16"/>
        <v>83.529442107842215</v>
      </c>
      <c r="P28" s="2">
        <f t="shared" si="16"/>
        <v>89.941751189425219</v>
      </c>
      <c r="Q28" s="2">
        <f t="shared" si="16"/>
        <v>96.165435812018814</v>
      </c>
      <c r="R28" s="2">
        <f t="shared" si="16"/>
        <v>102.2225178448398</v>
      </c>
      <c r="S28" s="2">
        <f t="shared" si="16"/>
        <v>108.13083892904312</v>
      </c>
      <c r="T28" s="2">
        <f t="shared" si="16"/>
        <v>113.90511325077362</v>
      </c>
      <c r="U28" s="2">
        <f t="shared" si="16"/>
        <v>119.5576590703882</v>
      </c>
      <c r="V28" s="2">
        <f t="shared" si="16"/>
        <v>125.09892189927054</v>
      </c>
      <c r="W28" s="2">
        <f t="shared" si="10"/>
        <v>130.53785796482174</v>
      </c>
      <c r="X28" s="2">
        <f t="shared" si="10"/>
        <v>135.88222128420102</v>
      </c>
      <c r="Y28" s="2">
        <f t="shared" si="10"/>
        <v>141.13878257593626</v>
      </c>
      <c r="Z28" s="2">
        <f t="shared" si="10"/>
        <v>146.3134989221077</v>
      </c>
      <c r="AA28" s="2">
        <f t="shared" si="10"/>
        <v>151.41164716404919</v>
      </c>
      <c r="AB28" s="2">
        <f t="shared" si="10"/>
        <v>156.43793013761257</v>
      </c>
      <c r="AC28" s="2">
        <f t="shared" si="10"/>
        <v>161.39656225830328</v>
      </c>
      <c r="AD28" s="2">
        <f t="shared" si="10"/>
        <v>166.29133919136544</v>
      </c>
      <c r="AE28" s="2">
        <f t="shared" si="10"/>
        <v>171.12569510444712</v>
      </c>
      <c r="AF28" s="2">
        <f t="shared" si="10"/>
        <v>175.90275012291838</v>
      </c>
      <c r="AG28" s="2">
        <f t="shared" si="10"/>
        <v>180.62534997576998</v>
      </c>
      <c r="AH28" s="2">
        <f t="shared" si="10"/>
        <v>185.29609935812647</v>
      </c>
      <c r="AI28" s="2">
        <f t="shared" si="10"/>
        <v>189.91739019446604</v>
      </c>
      <c r="AJ28" s="2">
        <f t="shared" si="10"/>
        <v>194.49142573045282</v>
      </c>
      <c r="AK28" s="2">
        <f t="shared" si="10"/>
        <v>199.02024118720109</v>
      </c>
      <c r="AL28" s="2">
        <f t="shared" si="10"/>
        <v>203.50572156324415</v>
      </c>
      <c r="AM28" s="2">
        <f t="shared" si="11"/>
        <v>207.94961705469785</v>
      </c>
      <c r="AN28" s="2">
        <f t="shared" si="11"/>
        <v>212.3535564746241</v>
      </c>
      <c r="AO28" s="2">
        <f t="shared" si="11"/>
        <v>216.7190589822668</v>
      </c>
      <c r="AP28" s="2">
        <f t="shared" si="11"/>
        <v>221.04754437711108</v>
      </c>
      <c r="AQ28" s="2">
        <f t="shared" si="11"/>
        <v>225.34034216826132</v>
      </c>
      <c r="AR28" s="2">
        <f t="shared" si="11"/>
        <v>229.59869959391901</v>
      </c>
      <c r="AS28" s="2">
        <f t="shared" si="11"/>
        <v>233.8237887368619</v>
      </c>
      <c r="AT28" s="2">
        <f t="shared" si="11"/>
        <v>238.01671285833928</v>
      </c>
      <c r="AU28" s="2">
        <f t="shared" si="11"/>
        <v>242.17851205358178</v>
      </c>
      <c r="AV28" s="2">
        <f t="shared" si="11"/>
        <v>246.31016831631734</v>
      </c>
      <c r="AW28" s="2">
        <f t="shared" si="11"/>
        <v>250.41261008661985</v>
      </c>
      <c r="AX28" s="2">
        <f t="shared" si="11"/>
        <v>254.4867163455616</v>
      </c>
      <c r="AY28" s="2">
        <f t="shared" si="11"/>
        <v>258.53332031108084</v>
      </c>
      <c r="AZ28" s="2">
        <f t="shared" si="11"/>
        <v>262.55321278188097</v>
      </c>
      <c r="BA28" s="2">
        <f t="shared" si="11"/>
        <v>266.54714516978675</v>
      </c>
      <c r="BB28" s="2">
        <f t="shared" si="11"/>
        <v>270.51583225558039</v>
      </c>
      <c r="BC28" s="2">
        <f t="shared" si="12"/>
        <v>274.45995469875334</v>
      </c>
      <c r="BD28" s="2">
        <f t="shared" si="12"/>
        <v>278.38016132771571</v>
      </c>
      <c r="BE28" s="2">
        <f t="shared" si="12"/>
        <v>282.27707123366025</v>
      </c>
      <c r="BF28" s="2">
        <f t="shared" si="12"/>
        <v>286.15127568843002</v>
      </c>
      <c r="BG28" s="2">
        <f t="shared" si="12"/>
        <v>290.00333990427333</v>
      </c>
      <c r="BH28" s="2">
        <f t="shared" si="12"/>
        <v>293.83380465125271</v>
      </c>
      <c r="BI28" s="2">
        <f t="shared" si="12"/>
        <v>297.64318774624223</v>
      </c>
      <c r="BJ28" s="2">
        <f t="shared" si="12"/>
        <v>301.43198542584736</v>
      </c>
      <c r="BK28" s="2">
        <f t="shared" si="12"/>
        <v>305.20067361420996</v>
      </c>
      <c r="BL28" s="2">
        <f t="shared" si="12"/>
        <v>308.94970909544162</v>
      </c>
      <c r="BM28" s="2">
        <f t="shared" si="12"/>
        <v>312.67953059937781</v>
      </c>
      <c r="BN28" s="2">
        <f t="shared" si="12"/>
        <v>316.3905598084192</v>
      </c>
      <c r="BO28" s="2">
        <f t="shared" si="12"/>
        <v>320.08320229241434</v>
      </c>
      <c r="BP28" s="2">
        <f t="shared" si="12"/>
        <v>323.75784837781578</v>
      </c>
      <c r="BQ28" s="2">
        <f t="shared" si="12"/>
        <v>327.41487395671851</v>
      </c>
      <c r="BR28" s="2">
        <f t="shared" si="12"/>
        <v>331.05464124082232</v>
      </c>
      <c r="BS28" s="2">
        <f t="shared" si="13"/>
        <v>334.67749946486936</v>
      </c>
      <c r="BT28" s="2">
        <f t="shared" si="13"/>
        <v>338.28378554366543</v>
      </c>
      <c r="BU28" s="2">
        <f t="shared" si="13"/>
        <v>341.87382468640544</v>
      </c>
      <c r="BV28" s="2">
        <f t="shared" si="13"/>
        <v>345.44793097166979</v>
      </c>
      <c r="BW28" s="2">
        <f t="shared" si="13"/>
        <v>349.00640788615067</v>
      </c>
      <c r="BX28" s="2">
        <f t="shared" si="13"/>
        <v>352.54954882989017</v>
      </c>
      <c r="BY28" s="2">
        <f t="shared" si="13"/>
        <v>356.07763759055547</v>
      </c>
      <c r="BZ28" s="2">
        <f t="shared" si="13"/>
        <v>359.59094878906029</v>
      </c>
      <c r="CA28" s="2">
        <f t="shared" si="13"/>
        <v>363.08974829863644</v>
      </c>
      <c r="CB28" s="2">
        <f t="shared" si="13"/>
        <v>366.57429363927861</v>
      </c>
      <c r="CC28" s="2">
        <f t="shared" si="13"/>
        <v>370.04483434932081</v>
      </c>
      <c r="CD28" s="2">
        <f t="shared" si="13"/>
        <v>373.50161233576137</v>
      </c>
      <c r="CE28" s="2">
        <f t="shared" si="13"/>
        <v>376.94486220480786</v>
      </c>
      <c r="CF28" s="2">
        <f t="shared" si="13"/>
        <v>380.37481157400856</v>
      </c>
      <c r="CG28" s="2">
        <f t="shared" si="13"/>
        <v>383.79168136721455</v>
      </c>
      <c r="CH28" s="2">
        <f t="shared" si="13"/>
        <v>387.19568609352064</v>
      </c>
      <c r="CI28" s="2">
        <f t="shared" si="14"/>
        <v>390.58703411124941</v>
      </c>
      <c r="CJ28" s="2">
        <f t="shared" si="14"/>
        <v>393.96592787794754</v>
      </c>
      <c r="CK28" s="2">
        <f t="shared" si="14"/>
        <v>397.33256418730656</v>
      </c>
      <c r="CL28" s="2">
        <f t="shared" si="14"/>
        <v>400.68713439383021</v>
      </c>
      <c r="CM28" s="2">
        <f t="shared" si="14"/>
        <v>404.02982462603029</v>
      </c>
      <c r="CN28" s="2">
        <f t="shared" si="14"/>
        <v>407.36081598885499</v>
      </c>
      <c r="CO28" s="2">
        <f t="shared" si="14"/>
        <v>410.68028475602205</v>
      </c>
      <c r="CP28" s="2">
        <f t="shared" si="14"/>
        <v>413.98840255286137</v>
      </c>
      <c r="CQ28" s="2">
        <f t="shared" si="14"/>
        <v>417.28533653024442</v>
      </c>
      <c r="CR28" s="2">
        <f t="shared" si="14"/>
        <v>420.57124953012607</v>
      </c>
      <c r="CS28" s="2">
        <f t="shared" si="14"/>
        <v>423.84630024319296</v>
      </c>
      <c r="CT28" s="2">
        <f t="shared" si="14"/>
        <v>427.11064335907946</v>
      </c>
      <c r="CU28" s="2">
        <f t="shared" si="14"/>
        <v>430.36442970957364</v>
      </c>
      <c r="CV28" s="2">
        <f t="shared" si="14"/>
        <v>433.6078064052171</v>
      </c>
      <c r="CW28" s="2">
        <f t="shared" si="14"/>
        <v>436.84091696566884</v>
      </c>
      <c r="CX28" s="2">
        <f t="shared" si="14"/>
        <v>440.06390144417725</v>
      </c>
      <c r="CY28" s="2">
        <f t="shared" si="15"/>
        <v>443.27689654649026</v>
      </c>
      <c r="CZ28" s="2">
        <f t="shared" si="15"/>
        <v>446.48003574450325</v>
      </c>
      <c r="DA28" s="2">
        <f t="shared" si="15"/>
        <v>449.67344938492892</v>
      </c>
      <c r="DB28" s="2">
        <f t="shared" si="15"/>
        <v>452.85726479325859</v>
      </c>
    </row>
    <row r="29" spans="2:106">
      <c r="B29" s="157">
        <f t="shared" si="9"/>
        <v>19.465381992045934</v>
      </c>
      <c r="F29" s="159">
        <v>6.2</v>
      </c>
      <c r="G29" s="2">
        <f t="shared" si="16"/>
        <v>19.465381992045934</v>
      </c>
      <c r="H29" s="2">
        <f t="shared" si="16"/>
        <v>31.66547359205169</v>
      </c>
      <c r="I29" s="2">
        <f t="shared" si="16"/>
        <v>42.092241322359456</v>
      </c>
      <c r="J29" s="2">
        <f t="shared" si="16"/>
        <v>51.51207503755402</v>
      </c>
      <c r="K29" s="2">
        <f t="shared" si="16"/>
        <v>60.247617014248938</v>
      </c>
      <c r="L29" s="2">
        <f t="shared" si="16"/>
        <v>68.473906988729325</v>
      </c>
      <c r="M29" s="2">
        <f t="shared" si="16"/>
        <v>76.299511054039968</v>
      </c>
      <c r="N29" s="2">
        <f t="shared" si="16"/>
        <v>83.79770057633516</v>
      </c>
      <c r="O29" s="2">
        <f t="shared" si="16"/>
        <v>91.020909852358969</v>
      </c>
      <c r="P29" s="2">
        <f t="shared" si="16"/>
        <v>98.008316832842468</v>
      </c>
      <c r="Q29" s="2">
        <f t="shared" si="16"/>
        <v>104.79018227678058</v>
      </c>
      <c r="R29" s="2">
        <f t="shared" si="16"/>
        <v>111.39050311893284</v>
      </c>
      <c r="S29" s="2">
        <f t="shared" si="16"/>
        <v>117.82872115575096</v>
      </c>
      <c r="T29" s="2">
        <f t="shared" si="16"/>
        <v>124.12087023801662</v>
      </c>
      <c r="U29" s="2">
        <f t="shared" si="16"/>
        <v>130.28037340839828</v>
      </c>
      <c r="V29" s="2">
        <f t="shared" si="16"/>
        <v>136.31861300019096</v>
      </c>
      <c r="W29" s="2">
        <f t="shared" si="10"/>
        <v>142.24534849396005</v>
      </c>
      <c r="X29" s="2">
        <f t="shared" si="10"/>
        <v>148.06902933793646</v>
      </c>
      <c r="Y29" s="2">
        <f t="shared" si="10"/>
        <v>153.79703349305476</v>
      </c>
      <c r="Z29" s="2">
        <f t="shared" si="10"/>
        <v>159.43585231155345</v>
      </c>
      <c r="AA29" s="2">
        <f t="shared" si="10"/>
        <v>164.99123589647687</v>
      </c>
      <c r="AB29" s="2">
        <f t="shared" si="10"/>
        <v>170.46830886481422</v>
      </c>
      <c r="AC29" s="2">
        <f t="shared" si="10"/>
        <v>175.87166360847084</v>
      </c>
      <c r="AD29" s="2">
        <f t="shared" si="10"/>
        <v>181.20543621282332</v>
      </c>
      <c r="AE29" s="2">
        <f t="shared" si="10"/>
        <v>186.47336884417888</v>
      </c>
      <c r="AF29" s="2">
        <f t="shared" si="10"/>
        <v>191.67886146119719</v>
      </c>
      <c r="AG29" s="2">
        <f t="shared" si="10"/>
        <v>196.82501501649327</v>
      </c>
      <c r="AH29" s="2">
        <f t="shared" si="10"/>
        <v>201.91466781131919</v>
      </c>
      <c r="AI29" s="2">
        <f t="shared" si="10"/>
        <v>206.95042629361492</v>
      </c>
      <c r="AJ29" s="2">
        <f t="shared" si="10"/>
        <v>211.93469131055383</v>
      </c>
      <c r="AK29" s="2">
        <f t="shared" si="10"/>
        <v>216.86968061521665</v>
      </c>
      <c r="AL29" s="2">
        <f t="shared" si="10"/>
        <v>221.75744826515776</v>
      </c>
      <c r="AM29" s="2">
        <f t="shared" si="11"/>
        <v>226.59990142554989</v>
      </c>
      <c r="AN29" s="2">
        <f t="shared" si="11"/>
        <v>231.39881499208408</v>
      </c>
      <c r="AO29" s="2">
        <f t="shared" si="11"/>
        <v>236.15584437216046</v>
      </c>
      <c r="AP29" s="2">
        <f t="shared" si="11"/>
        <v>240.87253670218601</v>
      </c>
      <c r="AQ29" s="2">
        <f t="shared" si="11"/>
        <v>245.55034073035404</v>
      </c>
      <c r="AR29" s="2">
        <f t="shared" si="11"/>
        <v>250.19061555536121</v>
      </c>
      <c r="AS29" s="2">
        <f t="shared" si="11"/>
        <v>254.79463838004946</v>
      </c>
      <c r="AT29" s="2">
        <f t="shared" si="11"/>
        <v>259.36361141336687</v>
      </c>
      <c r="AU29" s="2">
        <f t="shared" si="11"/>
        <v>263.89866803310002</v>
      </c>
      <c r="AV29" s="2">
        <f t="shared" si="11"/>
        <v>268.40087830460953</v>
      </c>
      <c r="AW29" s="2">
        <f t="shared" si="11"/>
        <v>272.8712539365593</v>
      </c>
      <c r="AX29" s="2">
        <f t="shared" si="11"/>
        <v>277.3107527428042</v>
      </c>
      <c r="AY29" s="2">
        <f t="shared" si="11"/>
        <v>281.72028266972734</v>
      </c>
      <c r="AZ29" s="2">
        <f t="shared" si="11"/>
        <v>286.10070544004208</v>
      </c>
      <c r="BA29" s="2">
        <f t="shared" si="11"/>
        <v>290.45283985710955</v>
      </c>
      <c r="BB29" s="2">
        <f t="shared" si="11"/>
        <v>294.77746480793672</v>
      </c>
      <c r="BC29" s="2">
        <f t="shared" si="12"/>
        <v>299.07532199801847</v>
      </c>
      <c r="BD29" s="2">
        <f t="shared" si="12"/>
        <v>303.34711844694874</v>
      </c>
      <c r="BE29" s="2">
        <f t="shared" si="12"/>
        <v>307.5935287700753</v>
      </c>
      <c r="BF29" s="2">
        <f t="shared" si="12"/>
        <v>311.81519726837479</v>
      </c>
      <c r="BG29" s="2">
        <f t="shared" si="12"/>
        <v>316.01273984603375</v>
      </c>
      <c r="BH29" s="2">
        <f t="shared" si="12"/>
        <v>320.18674577291779</v>
      </c>
      <c r="BI29" s="2">
        <f t="shared" si="12"/>
        <v>324.33777930711142</v>
      </c>
      <c r="BJ29" s="2">
        <f t="shared" si="12"/>
        <v>328.46638119097082</v>
      </c>
      <c r="BK29" s="2">
        <f t="shared" si="12"/>
        <v>332.57307003263378</v>
      </c>
      <c r="BL29" s="2">
        <f t="shared" si="12"/>
        <v>336.65834358360416</v>
      </c>
      <c r="BM29" s="2">
        <f t="shared" si="12"/>
        <v>340.72267992188432</v>
      </c>
      <c r="BN29" s="2">
        <f t="shared" si="12"/>
        <v>344.76653854911569</v>
      </c>
      <c r="BO29" s="2">
        <f t="shared" si="12"/>
        <v>348.79036140930879</v>
      </c>
      <c r="BP29" s="2">
        <f t="shared" si="12"/>
        <v>352.7945738359503</v>
      </c>
      <c r="BQ29" s="2">
        <f t="shared" si="12"/>
        <v>356.77958543360137</v>
      </c>
      <c r="BR29" s="2">
        <f t="shared" si="12"/>
        <v>360.74579089948071</v>
      </c>
      <c r="BS29" s="2">
        <f t="shared" si="13"/>
        <v>364.69357078999076</v>
      </c>
      <c r="BT29" s="2">
        <f t="shared" si="13"/>
        <v>368.62329223666495</v>
      </c>
      <c r="BU29" s="2">
        <f t="shared" si="13"/>
        <v>372.53530961558982</v>
      </c>
      <c r="BV29" s="2">
        <f t="shared" si="13"/>
        <v>376.42996517397108</v>
      </c>
      <c r="BW29" s="2">
        <f t="shared" si="13"/>
        <v>380.30758961717629</v>
      </c>
      <c r="BX29" s="2">
        <f t="shared" si="13"/>
        <v>384.16850265928605</v>
      </c>
      <c r="BY29" s="2">
        <f t="shared" si="13"/>
        <v>388.01301353990505</v>
      </c>
      <c r="BZ29" s="2">
        <f t="shared" si="13"/>
        <v>391.84142150975032</v>
      </c>
      <c r="CA29" s="2">
        <f t="shared" si="13"/>
        <v>395.65401628730729</v>
      </c>
      <c r="CB29" s="2">
        <f t="shared" si="13"/>
        <v>399.45107848865143</v>
      </c>
      <c r="CC29" s="2">
        <f t="shared" si="13"/>
        <v>403.23288003234973</v>
      </c>
      <c r="CD29" s="2">
        <f t="shared" si="13"/>
        <v>406.99968452120527</v>
      </c>
      <c r="CE29" s="2">
        <f t="shared" si="13"/>
        <v>410.75174760244789</v>
      </c>
      <c r="CF29" s="2">
        <f t="shared" si="13"/>
        <v>414.48931730785915</v>
      </c>
      <c r="CG29" s="2">
        <f t="shared" si="13"/>
        <v>418.21263437518877</v>
      </c>
      <c r="CH29" s="2">
        <f t="shared" si="13"/>
        <v>421.92193255211293</v>
      </c>
      <c r="CI29" s="2">
        <f t="shared" si="14"/>
        <v>425.61743888389395</v>
      </c>
      <c r="CJ29" s="2">
        <f t="shared" si="14"/>
        <v>429.29937398579801</v>
      </c>
      <c r="CK29" s="2">
        <f t="shared" si="14"/>
        <v>432.96795230126452</v>
      </c>
      <c r="CL29" s="2">
        <f t="shared" si="14"/>
        <v>436.62338234672308</v>
      </c>
      <c r="CM29" s="2">
        <f t="shared" si="14"/>
        <v>440.26586694391017</v>
      </c>
      <c r="CN29" s="2">
        <f t="shared" si="14"/>
        <v>443.89560344045248</v>
      </c>
      <c r="CO29" s="2">
        <f t="shared" si="14"/>
        <v>447.51278391944993</v>
      </c>
      <c r="CP29" s="2">
        <f t="shared" si="14"/>
        <v>451.11759539871667</v>
      </c>
      <c r="CQ29" s="2">
        <f t="shared" si="14"/>
        <v>454.71022002030963</v>
      </c>
      <c r="CR29" s="2">
        <f t="shared" si="14"/>
        <v>458.29083523091742</v>
      </c>
      <c r="CS29" s="2">
        <f t="shared" si="14"/>
        <v>461.85961395364734</v>
      </c>
      <c r="CT29" s="2">
        <f t="shared" si="14"/>
        <v>465.41672475171379</v>
      </c>
      <c r="CU29" s="2">
        <f t="shared" si="14"/>
        <v>468.96233198448806</v>
      </c>
      <c r="CV29" s="2">
        <f t="shared" si="14"/>
        <v>472.49659595634921</v>
      </c>
      <c r="CW29" s="2">
        <f t="shared" si="14"/>
        <v>476.01967305873961</v>
      </c>
      <c r="CX29" s="2">
        <f t="shared" si="14"/>
        <v>479.53171590580092</v>
      </c>
      <c r="CY29" s="2">
        <f t="shared" si="15"/>
        <v>483.03287346394831</v>
      </c>
      <c r="CZ29" s="2">
        <f t="shared" si="15"/>
        <v>486.52329117571134</v>
      </c>
      <c r="DA29" s="2">
        <f t="shared" si="15"/>
        <v>490.00311107815014</v>
      </c>
      <c r="DB29" s="2">
        <f t="shared" si="15"/>
        <v>493.47247191614042</v>
      </c>
    </row>
    <row r="30" spans="2:106">
      <c r="B30" s="157">
        <f t="shared" si="9"/>
        <v>21.259535921897594</v>
      </c>
      <c r="F30" s="159">
        <v>6.3</v>
      </c>
      <c r="G30" s="2">
        <f t="shared" si="16"/>
        <v>21.259535921897594</v>
      </c>
      <c r="H30" s="2">
        <f t="shared" si="16"/>
        <v>34.584128561628383</v>
      </c>
      <c r="I30" s="2">
        <f t="shared" si="16"/>
        <v>45.971947367462249</v>
      </c>
      <c r="J30" s="2">
        <f t="shared" si="16"/>
        <v>56.260021515111283</v>
      </c>
      <c r="K30" s="2">
        <f t="shared" si="16"/>
        <v>65.800731711637482</v>
      </c>
      <c r="L30" s="2">
        <f t="shared" si="16"/>
        <v>74.785251372637475</v>
      </c>
      <c r="M30" s="2">
        <f t="shared" si="16"/>
        <v>83.332153293442417</v>
      </c>
      <c r="N30" s="2">
        <f t="shared" si="16"/>
        <v>91.521462373714726</v>
      </c>
      <c r="O30" s="2">
        <f t="shared" si="16"/>
        <v>99.41044585925647</v>
      </c>
      <c r="P30" s="2">
        <f t="shared" si="16"/>
        <v>107.0418927922377</v>
      </c>
      <c r="Q30" s="2">
        <f t="shared" si="16"/>
        <v>114.44885311193725</v>
      </c>
      <c r="R30" s="2">
        <f t="shared" si="16"/>
        <v>121.65753558717064</v>
      </c>
      <c r="S30" s="2">
        <f t="shared" si="16"/>
        <v>128.68917399440426</v>
      </c>
      <c r="T30" s="2">
        <f t="shared" si="16"/>
        <v>135.5612800488872</v>
      </c>
      <c r="U30" s="2">
        <f t="shared" si="16"/>
        <v>142.28851401559177</v>
      </c>
      <c r="V30" s="2">
        <f t="shared" si="16"/>
        <v>148.88330735482324</v>
      </c>
      <c r="W30" s="2">
        <f t="shared" si="10"/>
        <v>155.35631909334737</v>
      </c>
      <c r="X30" s="2">
        <f t="shared" si="10"/>
        <v>161.71677747791821</v>
      </c>
      <c r="Y30" s="2">
        <f t="shared" si="10"/>
        <v>167.97274050737616</v>
      </c>
      <c r="Z30" s="2">
        <f t="shared" si="10"/>
        <v>174.13129785179052</v>
      </c>
      <c r="AA30" s="2">
        <f t="shared" si="10"/>
        <v>180.19872960996821</v>
      </c>
      <c r="AB30" s="2">
        <f t="shared" si="10"/>
        <v>186.18063274265796</v>
      </c>
      <c r="AC30" s="2">
        <f t="shared" si="10"/>
        <v>192.08202292952734</v>
      </c>
      <c r="AD30" s="2">
        <f t="shared" si="10"/>
        <v>197.90741748524684</v>
      </c>
      <c r="AE30" s="2">
        <f t="shared" si="10"/>
        <v>203.66090349729652</v>
      </c>
      <c r="AF30" s="2">
        <f t="shared" si="10"/>
        <v>209.34619430370836</v>
      </c>
      <c r="AG30" s="2">
        <f t="shared" si="10"/>
        <v>214.9666766766268</v>
      </c>
      <c r="AH30" s="2">
        <f t="shared" si="10"/>
        <v>220.5254505278568</v>
      </c>
      <c r="AI30" s="2">
        <f t="shared" si="10"/>
        <v>226.02536254561804</v>
      </c>
      <c r="AJ30" s="2">
        <f t="shared" si="10"/>
        <v>231.46903486682754</v>
      </c>
      <c r="AK30" s="2">
        <f t="shared" si="10"/>
        <v>236.85888965824807</v>
      </c>
      <c r="AL30" s="2">
        <f t="shared" si="10"/>
        <v>242.19717030304986</v>
      </c>
      <c r="AM30" s="2">
        <f t="shared" si="11"/>
        <v>247.48595975272673</v>
      </c>
      <c r="AN30" s="2">
        <f t="shared" si="11"/>
        <v>252.72719649781112</v>
      </c>
      <c r="AO30" s="2">
        <f t="shared" si="11"/>
        <v>257.92268852712664</v>
      </c>
      <c r="AP30" s="2">
        <f t="shared" si="11"/>
        <v>263.07412557900119</v>
      </c>
      <c r="AQ30" s="2">
        <f t="shared" si="11"/>
        <v>268.18308993495742</v>
      </c>
      <c r="AR30" s="2">
        <f t="shared" si="11"/>
        <v>273.25106596389065</v>
      </c>
      <c r="AS30" s="2">
        <f t="shared" si="11"/>
        <v>278.27944859037558</v>
      </c>
      <c r="AT30" s="2">
        <f t="shared" si="11"/>
        <v>283.26955083279154</v>
      </c>
      <c r="AU30" s="2">
        <f t="shared" si="11"/>
        <v>288.22261053408351</v>
      </c>
      <c r="AV30" s="2">
        <f t="shared" si="11"/>
        <v>293.13979638916743</v>
      </c>
      <c r="AW30" s="2">
        <f t="shared" si="11"/>
        <v>298.02221335743684</v>
      </c>
      <c r="AX30" s="2">
        <f t="shared" si="11"/>
        <v>302.87090753590979</v>
      </c>
      <c r="AY30" s="2">
        <f t="shared" si="11"/>
        <v>307.68687055777144</v>
      </c>
      <c r="AZ30" s="2">
        <f t="shared" si="11"/>
        <v>312.47104357203119</v>
      </c>
      <c r="BA30" s="2">
        <f t="shared" si="11"/>
        <v>317.22432085240422</v>
      </c>
      <c r="BB30" s="2">
        <f t="shared" si="11"/>
        <v>321.9475530771</v>
      </c>
      <c r="BC30" s="2">
        <f t="shared" si="12"/>
        <v>326.64155031573961</v>
      </c>
      <c r="BD30" s="2">
        <f t="shared" si="12"/>
        <v>331.30708475499063</v>
      </c>
      <c r="BE30" s="2">
        <f t="shared" si="12"/>
        <v>335.94489319052587</v>
      </c>
      <c r="BF30" s="2">
        <f t="shared" si="12"/>
        <v>340.55567930952498</v>
      </c>
      <c r="BG30" s="2">
        <f t="shared" si="12"/>
        <v>345.14011578500237</v>
      </c>
      <c r="BH30" s="2">
        <f t="shared" si="12"/>
        <v>349.69884620072526</v>
      </c>
      <c r="BI30" s="2">
        <f t="shared" si="12"/>
        <v>354.23248682330603</v>
      </c>
      <c r="BJ30" s="2">
        <f t="shared" si="12"/>
        <v>358.74162823614802</v>
      </c>
      <c r="BK30" s="2">
        <f t="shared" si="12"/>
        <v>363.22683684829161</v>
      </c>
      <c r="BL30" s="2">
        <f t="shared" si="12"/>
        <v>367.68865628975556</v>
      </c>
      <c r="BM30" s="2">
        <f t="shared" si="12"/>
        <v>372.12760870372045</v>
      </c>
      <c r="BN30" s="2">
        <f t="shared" si="12"/>
        <v>376.54419594479441</v>
      </c>
      <c r="BO30" s="2">
        <f t="shared" si="12"/>
        <v>380.93890069164109</v>
      </c>
      <c r="BP30" s="2">
        <f t="shared" si="12"/>
        <v>385.31218748138292</v>
      </c>
      <c r="BQ30" s="2">
        <f t="shared" si="12"/>
        <v>389.66450367245795</v>
      </c>
      <c r="BR30" s="2">
        <f t="shared" si="12"/>
        <v>393.99628034192909</v>
      </c>
      <c r="BS30" s="2">
        <f t="shared" si="13"/>
        <v>398.30793312266252</v>
      </c>
      <c r="BT30" s="2">
        <f t="shared" si="13"/>
        <v>402.59986298526474</v>
      </c>
      <c r="BU30" s="2">
        <f t="shared" si="13"/>
        <v>406.87245696920638</v>
      </c>
      <c r="BV30" s="2">
        <f t="shared" si="13"/>
        <v>411.12608886713974</v>
      </c>
      <c r="BW30" s="2">
        <f t="shared" si="13"/>
        <v>415.36111986605033</v>
      </c>
      <c r="BX30" s="2">
        <f t="shared" si="13"/>
        <v>419.57789914855272</v>
      </c>
      <c r="BY30" s="2">
        <f t="shared" si="13"/>
        <v>423.77676445733749</v>
      </c>
      <c r="BZ30" s="2">
        <f t="shared" si="13"/>
        <v>427.95804262551638</v>
      </c>
      <c r="CA30" s="2">
        <f t="shared" si="13"/>
        <v>432.12205007536932</v>
      </c>
      <c r="CB30" s="2">
        <f t="shared" si="13"/>
        <v>436.26909328778305</v>
      </c>
      <c r="CC30" s="2">
        <f t="shared" si="13"/>
        <v>440.39946924447349</v>
      </c>
      <c r="CD30" s="2">
        <f t="shared" si="13"/>
        <v>444.51346584491591</v>
      </c>
      <c r="CE30" s="2">
        <f t="shared" si="13"/>
        <v>448.61136229973494</v>
      </c>
      <c r="CF30" s="2">
        <f t="shared" si="13"/>
        <v>452.69342950217958</v>
      </c>
      <c r="CG30" s="2">
        <f t="shared" si="13"/>
        <v>456.75993037916487</v>
      </c>
      <c r="CH30" s="2">
        <f t="shared" si="13"/>
        <v>460.81112022324663</v>
      </c>
      <c r="CI30" s="2">
        <f t="shared" si="14"/>
        <v>464.8472470067951</v>
      </c>
      <c r="CJ30" s="2">
        <f t="shared" si="14"/>
        <v>468.86855167952183</v>
      </c>
      <c r="CK30" s="2">
        <f t="shared" si="14"/>
        <v>472.87526845044493</v>
      </c>
      <c r="CL30" s="2">
        <f t="shared" si="14"/>
        <v>476.86762505527116</v>
      </c>
      <c r="CM30" s="2">
        <f t="shared" si="14"/>
        <v>480.84584301012558</v>
      </c>
      <c r="CN30" s="2">
        <f t="shared" si="14"/>
        <v>484.81013785246654</v>
      </c>
      <c r="CO30" s="2">
        <f t="shared" si="14"/>
        <v>488.76071936998602</v>
      </c>
      <c r="CP30" s="2">
        <f t="shared" si="14"/>
        <v>492.69779181821519</v>
      </c>
      <c r="CQ30" s="2">
        <f t="shared" si="14"/>
        <v>496.62155412752196</v>
      </c>
      <c r="CR30" s="2">
        <f t="shared" si="14"/>
        <v>500.53220010012683</v>
      </c>
      <c r="CS30" s="2">
        <f t="shared" si="14"/>
        <v>504.42991859772337</v>
      </c>
      <c r="CT30" s="2">
        <f t="shared" si="14"/>
        <v>508.31489372025453</v>
      </c>
      <c r="CU30" s="2">
        <f t="shared" si="14"/>
        <v>512.18730497634522</v>
      </c>
      <c r="CV30" s="2">
        <f t="shared" si="14"/>
        <v>516.04732744587363</v>
      </c>
      <c r="CW30" s="2">
        <f t="shared" si="14"/>
        <v>519.89513193511971</v>
      </c>
      <c r="CX30" s="2">
        <f t="shared" si="14"/>
        <v>523.73088512490312</v>
      </c>
      <c r="CY30" s="2">
        <f t="shared" si="15"/>
        <v>527.5547497121006</v>
      </c>
      <c r="CZ30" s="2">
        <f t="shared" si="15"/>
        <v>531.36688454490161</v>
      </c>
      <c r="DA30" s="2">
        <f t="shared" si="15"/>
        <v>535.16744475213829</v>
      </c>
      <c r="DB30" s="2">
        <f t="shared" si="15"/>
        <v>538.95658186701326</v>
      </c>
    </row>
    <row r="31" spans="2:106">
      <c r="B31" s="157">
        <f t="shared" si="9"/>
        <v>23.258359902806632</v>
      </c>
      <c r="F31" s="159">
        <v>6.4</v>
      </c>
      <c r="G31" s="2">
        <f t="shared" si="16"/>
        <v>23.258359902806632</v>
      </c>
      <c r="H31" s="2">
        <f t="shared" si="16"/>
        <v>37.835732255226496</v>
      </c>
      <c r="I31" s="2">
        <f t="shared" si="16"/>
        <v>50.294235078010246</v>
      </c>
      <c r="J31" s="2">
        <f t="shared" si="16"/>
        <v>61.549595124995868</v>
      </c>
      <c r="K31" s="2">
        <f t="shared" si="16"/>
        <v>71.98732397732806</v>
      </c>
      <c r="L31" s="2">
        <f t="shared" si="16"/>
        <v>81.816569196841215</v>
      </c>
      <c r="M31" s="2">
        <f t="shared" si="16"/>
        <v>91.167051806544734</v>
      </c>
      <c r="N31" s="2">
        <f t="shared" si="16"/>
        <v>100.12632065625228</v>
      </c>
      <c r="O31" s="2">
        <f t="shared" si="16"/>
        <v>108.75702726471762</v>
      </c>
      <c r="P31" s="2">
        <f t="shared" si="16"/>
        <v>117.10598370471334</v>
      </c>
      <c r="Q31" s="2">
        <f t="shared" si="16"/>
        <v>125.20934727456132</v>
      </c>
      <c r="R31" s="2">
        <f t="shared" si="16"/>
        <v>133.09579089449656</v>
      </c>
      <c r="S31" s="2">
        <f t="shared" si="16"/>
        <v>140.78854474305939</v>
      </c>
      <c r="T31" s="2">
        <f t="shared" si="16"/>
        <v>148.30676698895468</v>
      </c>
      <c r="U31" s="2">
        <f t="shared" si="16"/>
        <v>155.66649625693179</v>
      </c>
      <c r="V31" s="2">
        <f t="shared" si="16"/>
        <v>162.88133281460517</v>
      </c>
      <c r="W31" s="2">
        <f t="shared" si="10"/>
        <v>169.96293785164724</v>
      </c>
      <c r="X31" s="2">
        <f t="shared" si="10"/>
        <v>176.92140725561947</v>
      </c>
      <c r="Y31" s="2">
        <f t="shared" si="10"/>
        <v>183.76555663932803</v>
      </c>
      <c r="Z31" s="2">
        <f t="shared" si="10"/>
        <v>190.50314224442701</v>
      </c>
      <c r="AA31" s="2">
        <f t="shared" si="10"/>
        <v>197.14103462532617</v>
      </c>
      <c r="AB31" s="2">
        <f t="shared" si="10"/>
        <v>203.68535696965915</v>
      </c>
      <c r="AC31" s="2">
        <f t="shared" si="10"/>
        <v>210.14159653186536</v>
      </c>
      <c r="AD31" s="2">
        <f t="shared" si="10"/>
        <v>216.51469534505344</v>
      </c>
      <c r="AE31" s="2">
        <f t="shared" si="10"/>
        <v>222.80912476513225</v>
      </c>
      <c r="AF31" s="2">
        <f t="shared" si="10"/>
        <v>229.02894725859721</v>
      </c>
      <c r="AG31" s="2">
        <f t="shared" si="10"/>
        <v>235.17786802229418</v>
      </c>
      <c r="AH31" s="2">
        <f t="shared" si="10"/>
        <v>241.25927842208796</v>
      </c>
      <c r="AI31" s="2">
        <f t="shared" si="10"/>
        <v>247.27629279214784</v>
      </c>
      <c r="AJ31" s="2">
        <f t="shared" si="10"/>
        <v>253.23177980300147</v>
      </c>
      <c r="AK31" s="2">
        <f t="shared" si="10"/>
        <v>259.12838935380563</v>
      </c>
      <c r="AL31" s="2">
        <f t="shared" si="10"/>
        <v>264.96857575087091</v>
      </c>
      <c r="AM31" s="2">
        <f t="shared" si="11"/>
        <v>270.75461778502699</v>
      </c>
      <c r="AN31" s="2">
        <f t="shared" si="11"/>
        <v>276.48863620390637</v>
      </c>
      <c r="AO31" s="2">
        <f t="shared" si="11"/>
        <v>282.17260898364691</v>
      </c>
      <c r="AP31" s="2">
        <f t="shared" si="11"/>
        <v>287.80838473196616</v>
      </c>
      <c r="AQ31" s="2">
        <f t="shared" si="11"/>
        <v>293.39769449667506</v>
      </c>
      <c r="AR31" s="2">
        <f t="shared" si="11"/>
        <v>298.94216220720085</v>
      </c>
      <c r="AS31" s="2">
        <f t="shared" si="11"/>
        <v>304.44331393908533</v>
      </c>
      <c r="AT31" s="2">
        <f t="shared" si="11"/>
        <v>309.90258616084481</v>
      </c>
      <c r="AU31" s="2">
        <f t="shared" si="11"/>
        <v>315.32133309755841</v>
      </c>
      <c r="AV31" s="2">
        <f t="shared" si="11"/>
        <v>320.70083332497086</v>
      </c>
      <c r="AW31" s="2">
        <f t="shared" si="11"/>
        <v>326.04229569088341</v>
      </c>
      <c r="AX31" s="2">
        <f t="shared" si="11"/>
        <v>331.34686464647422</v>
      </c>
      <c r="AY31" s="2">
        <f t="shared" si="11"/>
        <v>336.61562505839339</v>
      </c>
      <c r="AZ31" s="2">
        <f t="shared" si="11"/>
        <v>341.84960656258687</v>
      </c>
      <c r="BA31" s="2">
        <f t="shared" si="11"/>
        <v>347.04978751248603</v>
      </c>
      <c r="BB31" s="2">
        <f t="shared" si="11"/>
        <v>352.21709856716228</v>
      </c>
      <c r="BC31" s="2">
        <f t="shared" si="12"/>
        <v>357.35242595907442</v>
      </c>
      <c r="BD31" s="2">
        <f t="shared" si="12"/>
        <v>362.45661447596814</v>
      </c>
      <c r="BE31" s="2">
        <f t="shared" si="12"/>
        <v>367.53047018712903</v>
      </c>
      <c r="BF31" s="2">
        <f t="shared" si="12"/>
        <v>372.57476294048541</v>
      </c>
      <c r="BG31" s="2">
        <f t="shared" si="12"/>
        <v>377.59022865384469</v>
      </c>
      <c r="BH31" s="2">
        <f t="shared" si="12"/>
        <v>382.57757142079305</v>
      </c>
      <c r="BI31" s="2">
        <f t="shared" si="12"/>
        <v>387.53746544939963</v>
      </c>
      <c r="BJ31" s="2">
        <f t="shared" si="12"/>
        <v>392.47055684978653</v>
      </c>
      <c r="BK31" s="2">
        <f t="shared" si="12"/>
        <v>397.37746528483632</v>
      </c>
      <c r="BL31" s="2">
        <f t="shared" si="12"/>
        <v>402.25878549672387</v>
      </c>
      <c r="BM31" s="2">
        <f t="shared" si="12"/>
        <v>407.11508872059085</v>
      </c>
      <c r="BN31" s="2">
        <f t="shared" si="12"/>
        <v>411.94692399547267</v>
      </c>
      <c r="BO31" s="2">
        <f t="shared" si="12"/>
        <v>416.75481938153575</v>
      </c>
      <c r="BP31" s="2">
        <f t="shared" si="12"/>
        <v>421.5392830917354</v>
      </c>
      <c r="BQ31" s="2">
        <f t="shared" si="12"/>
        <v>426.30080454520089</v>
      </c>
      <c r="BR31" s="2">
        <f t="shared" si="12"/>
        <v>431.03985534890955</v>
      </c>
      <c r="BS31" s="2">
        <f t="shared" si="13"/>
        <v>435.7568902135767</v>
      </c>
      <c r="BT31" s="2">
        <f t="shared" si="13"/>
        <v>440.45234780911085</v>
      </c>
      <c r="BU31" s="2">
        <f t="shared" si="13"/>
        <v>445.12665156447764</v>
      </c>
      <c r="BV31" s="2">
        <f t="shared" si="13"/>
        <v>449.78021041635697</v>
      </c>
      <c r="BW31" s="2">
        <f t="shared" si="13"/>
        <v>454.41341951057564</v>
      </c>
      <c r="BX31" s="2">
        <f t="shared" si="13"/>
        <v>459.02666085993735</v>
      </c>
      <c r="BY31" s="2">
        <f t="shared" si="13"/>
        <v>463.6203039617389</v>
      </c>
      <c r="BZ31" s="2">
        <f t="shared" si="13"/>
        <v>468.19470637797809</v>
      </c>
      <c r="CA31" s="2">
        <f t="shared" si="13"/>
        <v>472.75021428099365</v>
      </c>
      <c r="CB31" s="2">
        <f t="shared" si="13"/>
        <v>477.28716296704005</v>
      </c>
      <c r="CC31" s="2">
        <f t="shared" si="13"/>
        <v>481.80587734008787</v>
      </c>
      <c r="CD31" s="2">
        <f t="shared" si="13"/>
        <v>486.30667236795375</v>
      </c>
      <c r="CE31" s="2">
        <f t="shared" si="13"/>
        <v>490.78985351267698</v>
      </c>
      <c r="CF31" s="2">
        <f t="shared" si="13"/>
        <v>495.25571713692045</v>
      </c>
      <c r="CG31" s="2">
        <f t="shared" si="13"/>
        <v>499.70455088801771</v>
      </c>
      <c r="CH31" s="2">
        <f t="shared" si="13"/>
        <v>504.13663406115961</v>
      </c>
      <c r="CI31" s="2">
        <f t="shared" si="14"/>
        <v>508.55223794310683</v>
      </c>
      <c r="CJ31" s="2">
        <f t="shared" si="14"/>
        <v>512.95162613769014</v>
      </c>
      <c r="CK31" s="2">
        <f t="shared" si="14"/>
        <v>517.33505487428613</v>
      </c>
      <c r="CL31" s="2">
        <f t="shared" si="14"/>
        <v>521.70277330033855</v>
      </c>
      <c r="CM31" s="2">
        <f t="shared" si="14"/>
        <v>526.05502375894378</v>
      </c>
      <c r="CN31" s="2">
        <f t="shared" si="14"/>
        <v>530.39204205241629</v>
      </c>
      <c r="CO31" s="2">
        <f t="shared" si="14"/>
        <v>534.71405769271075</v>
      </c>
      <c r="CP31" s="2">
        <f t="shared" si="14"/>
        <v>539.0212941394866</v>
      </c>
      <c r="CQ31" s="2">
        <f t="shared" si="14"/>
        <v>543.31396902656763</v>
      </c>
      <c r="CR31" s="2">
        <f t="shared" si="14"/>
        <v>547.59229437748081</v>
      </c>
      <c r="CS31" s="2">
        <f t="shared" si="14"/>
        <v>551.85647681071782</v>
      </c>
      <c r="CT31" s="2">
        <f t="shared" si="14"/>
        <v>556.10671773531908</v>
      </c>
      <c r="CU31" s="2">
        <f t="shared" si="14"/>
        <v>560.34321353733083</v>
      </c>
      <c r="CV31" s="2">
        <f t="shared" si="14"/>
        <v>564.56615575766125</v>
      </c>
      <c r="CW31" s="2">
        <f t="shared" si="14"/>
        <v>568.77573126181608</v>
      </c>
      <c r="CX31" s="2">
        <f t="shared" si="14"/>
        <v>572.97212240196461</v>
      </c>
      <c r="CY31" s="2">
        <f t="shared" si="15"/>
        <v>577.15550717176257</v>
      </c>
      <c r="CZ31" s="2">
        <f t="shared" si="15"/>
        <v>581.32605935432377</v>
      </c>
      <c r="DA31" s="2">
        <f t="shared" si="15"/>
        <v>585.4839486637112</v>
      </c>
      <c r="DB31" s="2">
        <f t="shared" si="15"/>
        <v>589.62934088029624</v>
      </c>
    </row>
    <row r="32" spans="2:106">
      <c r="B32" s="157">
        <f t="shared" si="9"/>
        <v>25.473179178081836</v>
      </c>
      <c r="C32" s="2">
        <v>0.66180000000000005</v>
      </c>
      <c r="F32" s="159">
        <v>6.5</v>
      </c>
      <c r="G32" s="2">
        <f t="shared" si="16"/>
        <v>25.473179178081836</v>
      </c>
      <c r="H32" s="2">
        <f t="shared" si="16"/>
        <v>41.438708107488338</v>
      </c>
      <c r="I32" s="2">
        <f t="shared" si="16"/>
        <v>55.083594334273087</v>
      </c>
      <c r="J32" s="2">
        <f t="shared" si="16"/>
        <v>67.410766344200169</v>
      </c>
      <c r="K32" s="2">
        <f t="shared" si="16"/>
        <v>78.842446754116253</v>
      </c>
      <c r="L32" s="2">
        <f t="shared" si="16"/>
        <v>89.607699579692692</v>
      </c>
      <c r="M32" s="2">
        <f t="shared" si="16"/>
        <v>99.848598762346313</v>
      </c>
      <c r="N32" s="2">
        <f t="shared" si="16"/>
        <v>109.66103014903526</v>
      </c>
      <c r="O32" s="2">
        <f t="shared" si="16"/>
        <v>119.11361136239772</v>
      </c>
      <c r="P32" s="2">
        <f t="shared" si="16"/>
        <v>128.25761223927586</v>
      </c>
      <c r="Q32" s="2">
        <f t="shared" si="16"/>
        <v>137.13263322194496</v>
      </c>
      <c r="R32" s="2">
        <f t="shared" si="16"/>
        <v>145.77007766118973</v>
      </c>
      <c r="S32" s="2">
        <f t="shared" si="16"/>
        <v>154.19538787120467</v>
      </c>
      <c r="T32" s="2">
        <f t="shared" si="16"/>
        <v>162.42954639186726</v>
      </c>
      <c r="U32" s="2">
        <f t="shared" si="16"/>
        <v>170.49011915489905</v>
      </c>
      <c r="V32" s="2">
        <f t="shared" si="16"/>
        <v>178.39200153793035</v>
      </c>
      <c r="W32" s="2">
        <f t="shared" si="10"/>
        <v>186.14796518845461</v>
      </c>
      <c r="X32" s="2">
        <f t="shared" si="10"/>
        <v>193.76906739313736</v>
      </c>
      <c r="Y32" s="2">
        <f t="shared" si="10"/>
        <v>201.26496324741592</v>
      </c>
      <c r="Z32" s="2">
        <f t="shared" si="10"/>
        <v>208.6441475950466</v>
      </c>
      <c r="AA32" s="2">
        <f t="shared" si="10"/>
        <v>215.91414525137591</v>
      </c>
      <c r="AB32" s="2">
        <f t="shared" si="10"/>
        <v>223.08166249562504</v>
      </c>
      <c r="AC32" s="2">
        <f t="shared" si="10"/>
        <v>230.15270911593527</v>
      </c>
      <c r="AD32" s="2">
        <f t="shared" si="10"/>
        <v>237.13269775943243</v>
      </c>
      <c r="AE32" s="2">
        <f t="shared" si="10"/>
        <v>244.02652557495733</v>
      </c>
      <c r="AF32" s="2">
        <f t="shared" si="10"/>
        <v>250.83864188470528</v>
      </c>
      <c r="AG32" s="2">
        <f t="shared" si="10"/>
        <v>257.57310471957521</v>
      </c>
      <c r="AH32" s="2">
        <f t="shared" si="10"/>
        <v>264.23362839436385</v>
      </c>
      <c r="AI32" s="2">
        <f t="shared" si="10"/>
        <v>270.8236238113293</v>
      </c>
      <c r="AJ32" s="2">
        <f t="shared" si="10"/>
        <v>277.34623281532475</v>
      </c>
      <c r="AK32" s="2">
        <f t="shared" si="10"/>
        <v>283.80435764693408</v>
      </c>
      <c r="AL32" s="2">
        <f t="shared" si="10"/>
        <v>290.20068632821346</v>
      </c>
      <c r="AM32" s="2">
        <f t="shared" si="11"/>
        <v>296.53771465195979</v>
      </c>
      <c r="AN32" s="2">
        <f t="shared" si="11"/>
        <v>302.81776531782418</v>
      </c>
      <c r="AO32" s="2">
        <f t="shared" si="11"/>
        <v>309.04300465829033</v>
      </c>
      <c r="AP32" s="2">
        <f t="shared" si="11"/>
        <v>315.21545731807998</v>
      </c>
      <c r="AQ32" s="2">
        <f t="shared" si="11"/>
        <v>321.33701918715445</v>
      </c>
      <c r="AR32" s="2">
        <f t="shared" si="11"/>
        <v>327.40946883654999</v>
      </c>
      <c r="AS32" s="2">
        <f t="shared" si="11"/>
        <v>333.43447766510451</v>
      </c>
      <c r="AT32" s="2">
        <f t="shared" si="11"/>
        <v>339.41361893163992</v>
      </c>
      <c r="AU32" s="2">
        <f t="shared" si="11"/>
        <v>345.34837581976132</v>
      </c>
      <c r="AV32" s="2">
        <f t="shared" si="11"/>
        <v>351.24014865989494</v>
      </c>
      <c r="AW32" s="2">
        <f t="shared" si="11"/>
        <v>357.09026141455445</v>
      </c>
      <c r="AX32" s="2">
        <f t="shared" si="11"/>
        <v>362.89996751734594</v>
      </c>
      <c r="AY32" s="2">
        <f t="shared" si="11"/>
        <v>368.67045514330295</v>
      </c>
      <c r="AZ32" s="2">
        <f t="shared" si="11"/>
        <v>374.4028519773118</v>
      </c>
      <c r="BA32" s="2">
        <f t="shared" si="11"/>
        <v>380.09822953827404</v>
      </c>
      <c r="BB32" s="2">
        <f t="shared" si="11"/>
        <v>385.75760710894991</v>
      </c>
      <c r="BC32" s="2">
        <f t="shared" si="12"/>
        <v>391.38195531488276</v>
      </c>
      <c r="BD32" s="2">
        <f t="shared" si="12"/>
        <v>396.97219939025507</v>
      </c>
      <c r="BE32" s="2">
        <f t="shared" si="12"/>
        <v>402.52922216375418</v>
      </c>
      <c r="BF32" s="2">
        <f t="shared" si="12"/>
        <v>408.053866793466</v>
      </c>
      <c r="BG32" s="2">
        <f t="shared" si="12"/>
        <v>413.5469392762987</v>
      </c>
      <c r="BH32" s="2">
        <f t="shared" si="12"/>
        <v>419.00921075442028</v>
      </c>
      <c r="BI32" s="2">
        <f t="shared" si="12"/>
        <v>424.4414196385793</v>
      </c>
      <c r="BJ32" s="2">
        <f t="shared" si="12"/>
        <v>429.8442735658997</v>
      </c>
      <c r="BK32" s="2">
        <f t="shared" si="12"/>
        <v>435.21845120777976</v>
      </c>
      <c r="BL32" s="2">
        <f t="shared" si="12"/>
        <v>440.56460394179089</v>
      </c>
      <c r="BM32" s="2">
        <f t="shared" si="12"/>
        <v>445.88335739997143</v>
      </c>
      <c r="BN32" s="2">
        <f t="shared" si="12"/>
        <v>451.1753129045893</v>
      </c>
      <c r="BO32" s="2">
        <f t="shared" si="12"/>
        <v>456.44104880129277</v>
      </c>
      <c r="BP32" s="2">
        <f t="shared" si="12"/>
        <v>461.68112169853259</v>
      </c>
      <c r="BQ32" s="2">
        <f t="shared" si="12"/>
        <v>466.89606762125737</v>
      </c>
      <c r="BR32" s="2">
        <f t="shared" si="12"/>
        <v>472.08640308606954</v>
      </c>
      <c r="BS32" s="2">
        <f t="shared" si="13"/>
        <v>477.25262610433253</v>
      </c>
      <c r="BT32" s="2">
        <f t="shared" si="13"/>
        <v>482.39521711908822</v>
      </c>
      <c r="BU32" s="2">
        <f t="shared" si="13"/>
        <v>487.51463988108918</v>
      </c>
      <c r="BV32" s="2">
        <f t="shared" si="13"/>
        <v>492.61134226874839</v>
      </c>
      <c r="BW32" s="2">
        <f t="shared" si="13"/>
        <v>497.68575705636664</v>
      </c>
      <c r="BX32" s="2">
        <f t="shared" si="13"/>
        <v>502.7383026346061</v>
      </c>
      <c r="BY32" s="2">
        <f t="shared" si="13"/>
        <v>507.76938368681004</v>
      </c>
      <c r="BZ32" s="2">
        <f t="shared" si="13"/>
        <v>512.77939182446255</v>
      </c>
      <c r="CA32" s="2">
        <f t="shared" si="13"/>
        <v>517.76870618478767</v>
      </c>
      <c r="CB32" s="2">
        <f t="shared" si="13"/>
        <v>522.73769399323055</v>
      </c>
      <c r="CC32" s="2">
        <f t="shared" si="13"/>
        <v>527.68671109332843</v>
      </c>
      <c r="CD32" s="2">
        <f t="shared" si="13"/>
        <v>532.61610244627639</v>
      </c>
      <c r="CE32" s="2">
        <f t="shared" si="13"/>
        <v>537.52620260228753</v>
      </c>
      <c r="CF32" s="2">
        <f t="shared" si="13"/>
        <v>542.41733614569375</v>
      </c>
      <c r="CG32" s="2">
        <f t="shared" si="13"/>
        <v>547.2898181155648</v>
      </c>
      <c r="CH32" s="2">
        <f t="shared" si="13"/>
        <v>552.14395440348005</v>
      </c>
      <c r="CI32" s="2">
        <f t="shared" si="14"/>
        <v>556.98004212997114</v>
      </c>
      <c r="CJ32" s="2">
        <f t="shared" si="14"/>
        <v>561.79837000101918</v>
      </c>
      <c r="CK32" s="2">
        <f t="shared" si="14"/>
        <v>566.59921864590524</v>
      </c>
      <c r="CL32" s="2">
        <f t="shared" si="14"/>
        <v>571.38286093758791</v>
      </c>
      <c r="CM32" s="2">
        <f t="shared" si="14"/>
        <v>576.14956229672202</v>
      </c>
      <c r="CN32" s="2">
        <f t="shared" si="14"/>
        <v>580.89958098032287</v>
      </c>
      <c r="CO32" s="2">
        <f t="shared" si="14"/>
        <v>585.63316835603496</v>
      </c>
      <c r="CP32" s="2">
        <f t="shared" si="14"/>
        <v>590.3505691628668</v>
      </c>
      <c r="CQ32" s="2">
        <f t="shared" si="14"/>
        <v>595.05202175921568</v>
      </c>
      <c r="CR32" s="2">
        <f t="shared" si="14"/>
        <v>599.73775835893139</v>
      </c>
      <c r="CS32" s="2">
        <f t="shared" si="14"/>
        <v>604.40800525612417</v>
      </c>
      <c r="CT32" s="2">
        <f t="shared" si="14"/>
        <v>609.06298303937365</v>
      </c>
      <c r="CU32" s="2">
        <f t="shared" si="14"/>
        <v>613.70290679594143</v>
      </c>
      <c r="CV32" s="2">
        <f t="shared" si="14"/>
        <v>618.3279863065643</v>
      </c>
      <c r="CW32" s="2">
        <f t="shared" si="14"/>
        <v>622.93842623135276</v>
      </c>
      <c r="CX32" s="2">
        <f t="shared" si="14"/>
        <v>627.53442628729056</v>
      </c>
      <c r="CY32" s="2">
        <f t="shared" si="15"/>
        <v>632.11618141780002</v>
      </c>
      <c r="CZ32" s="2">
        <f t="shared" si="15"/>
        <v>636.68388195480577</v>
      </c>
      <c r="DA32" s="2">
        <f t="shared" si="15"/>
        <v>641.23771377369849</v>
      </c>
      <c r="DB32" s="2">
        <f t="shared" si="15"/>
        <v>645.77785844158416</v>
      </c>
    </row>
    <row r="33" spans="2:106">
      <c r="B33" s="157">
        <f t="shared" si="9"/>
        <v>27.913525251533429</v>
      </c>
      <c r="F33" s="159">
        <v>6.6</v>
      </c>
      <c r="G33" s="2">
        <f t="shared" si="16"/>
        <v>27.913525251533429</v>
      </c>
      <c r="H33" s="2">
        <f t="shared" si="16"/>
        <v>45.408561572266215</v>
      </c>
      <c r="I33" s="2">
        <f t="shared" si="16"/>
        <v>60.360636206647889</v>
      </c>
      <c r="J33" s="2">
        <f t="shared" si="16"/>
        <v>73.868758799966315</v>
      </c>
      <c r="K33" s="2">
        <f t="shared" si="16"/>
        <v>86.395601152813185</v>
      </c>
      <c r="L33" s="2">
        <f t="shared" si="16"/>
        <v>98.192171753016424</v>
      </c>
      <c r="M33" s="2">
        <f t="shared" si="16"/>
        <v>109.41415531207588</v>
      </c>
      <c r="N33" s="2">
        <f t="shared" si="16"/>
        <v>120.16662359946402</v>
      </c>
      <c r="O33" s="2">
        <f t="shared" si="16"/>
        <v>130.52476784784253</v>
      </c>
      <c r="P33" s="2">
        <f t="shared" si="16"/>
        <v>140.54476957563637</v>
      </c>
      <c r="Q33" s="2">
        <f t="shared" si="16"/>
        <v>150.2700229715997</v>
      </c>
      <c r="R33" s="2">
        <f t="shared" si="16"/>
        <v>159.73493984664094</v>
      </c>
      <c r="S33" s="2">
        <f t="shared" si="16"/>
        <v>168.96739990414383</v>
      </c>
      <c r="T33" s="2">
        <f t="shared" si="16"/>
        <v>177.99039582408034</v>
      </c>
      <c r="U33" s="2">
        <f t="shared" si="16"/>
        <v>186.82317636512522</v>
      </c>
      <c r="V33" s="2">
        <f t="shared" si="16"/>
        <v>195.4820638911541</v>
      </c>
      <c r="W33" s="2">
        <f t="shared" si="10"/>
        <v>203.98105358126574</v>
      </c>
      <c r="X33" s="2">
        <f t="shared" si="10"/>
        <v>212.33226201692</v>
      </c>
      <c r="Y33" s="2">
        <f t="shared" si="10"/>
        <v>220.54626925757509</v>
      </c>
      <c r="Z33" s="2">
        <f t="shared" si="10"/>
        <v>228.63238395819093</v>
      </c>
      <c r="AA33" s="2">
        <f t="shared" si="10"/>
        <v>236.59885181600541</v>
      </c>
      <c r="AB33" s="2">
        <f t="shared" si="10"/>
        <v>244.45302157587182</v>
      </c>
      <c r="AC33" s="2">
        <f t="shared" si="10"/>
        <v>252.20147876729419</v>
      </c>
      <c r="AD33" s="2">
        <f t="shared" si="10"/>
        <v>259.85015457228832</v>
      </c>
      <c r="AE33" s="2">
        <f t="shared" si="10"/>
        <v>267.40441528953534</v>
      </c>
      <c r="AF33" s="2">
        <f t="shared" si="10"/>
        <v>274.8691364890056</v>
      </c>
      <c r="AG33" s="2">
        <f t="shared" si="10"/>
        <v>282.24876496342875</v>
      </c>
      <c r="AH33" s="2">
        <f t="shared" si="10"/>
        <v>289.54737086122026</v>
      </c>
      <c r="AI33" s="2">
        <f t="shared" si="10"/>
        <v>296.76869185115123</v>
      </c>
      <c r="AJ33" s="2">
        <f t="shared" si="10"/>
        <v>303.9161707687245</v>
      </c>
      <c r="AK33" s="2">
        <f t="shared" si="10"/>
        <v>310.99298789093882</v>
      </c>
      <c r="AL33" s="2">
        <f t="shared" si="10"/>
        <v>318.00208875399971</v>
      </c>
      <c r="AM33" s="2">
        <f t="shared" si="11"/>
        <v>324.94620824917365</v>
      </c>
      <c r="AN33" s="2">
        <f t="shared" si="11"/>
        <v>331.82789159215224</v>
      </c>
      <c r="AO33" s="2">
        <f t="shared" si="11"/>
        <v>338.64951265139001</v>
      </c>
      <c r="AP33" s="2">
        <f t="shared" si="11"/>
        <v>345.41329003380577</v>
      </c>
      <c r="AQ33" s="2">
        <f t="shared" si="11"/>
        <v>352.12130125677322</v>
      </c>
      <c r="AR33" s="2">
        <f t="shared" si="11"/>
        <v>358.77549527951675</v>
      </c>
      <c r="AS33" s="2">
        <f t="shared" si="11"/>
        <v>365.37770362190054</v>
      </c>
      <c r="AT33" s="2">
        <f t="shared" si="11"/>
        <v>371.92965026189938</v>
      </c>
      <c r="AU33" s="2">
        <f t="shared" si="11"/>
        <v>378.43296047301078</v>
      </c>
      <c r="AV33" s="2">
        <f t="shared" si="11"/>
        <v>384.88916873816822</v>
      </c>
      <c r="AW33" s="2">
        <f t="shared" si="11"/>
        <v>391.29972585630031</v>
      </c>
      <c r="AX33" s="2">
        <f t="shared" si="11"/>
        <v>397.66600534071563</v>
      </c>
      <c r="AY33" s="2">
        <f t="shared" si="11"/>
        <v>403.98930919433934</v>
      </c>
      <c r="AZ33" s="2">
        <f t="shared" si="11"/>
        <v>410.27087313495639</v>
      </c>
      <c r="BA33" s="2">
        <f t="shared" si="11"/>
        <v>416.51187133363146</v>
      </c>
      <c r="BB33" s="2">
        <f t="shared" si="11"/>
        <v>422.7134207210338</v>
      </c>
      <c r="BC33" s="2">
        <f t="shared" si="12"/>
        <v>428.87658490922462</v>
      </c>
      <c r="BD33" s="2">
        <f t="shared" si="12"/>
        <v>435.0023777703845</v>
      </c>
      <c r="BE33" s="2">
        <f t="shared" si="12"/>
        <v>441.09176670872648</v>
      </c>
      <c r="BF33" s="2">
        <f t="shared" si="12"/>
        <v>447.14567565739435</v>
      </c>
      <c r="BG33" s="2">
        <f t="shared" si="12"/>
        <v>453.1649878282908</v>
      </c>
      <c r="BH33" s="2">
        <f t="shared" si="12"/>
        <v>459.15054823947298</v>
      </c>
      <c r="BI33" s="2">
        <f t="shared" si="12"/>
        <v>465.10316604188876</v>
      </c>
      <c r="BJ33" s="2">
        <f t="shared" si="12"/>
        <v>471.02361666472933</v>
      </c>
      <c r="BK33" s="2">
        <f t="shared" si="12"/>
        <v>476.9126437965262</v>
      </c>
      <c r="BL33" s="2">
        <f t="shared" si="12"/>
        <v>482.77096121721854</v>
      </c>
      <c r="BM33" s="2">
        <f t="shared" si="12"/>
        <v>488.59925449477487</v>
      </c>
      <c r="BN33" s="2">
        <f t="shared" si="12"/>
        <v>494.39818255850258</v>
      </c>
      <c r="BO33" s="2">
        <f t="shared" si="12"/>
        <v>500.16837915991499</v>
      </c>
      <c r="BP33" s="2">
        <f t="shared" si="12"/>
        <v>505.91045423089145</v>
      </c>
      <c r="BQ33" s="2">
        <f t="shared" si="12"/>
        <v>511.62499514789687</v>
      </c>
      <c r="BR33" s="2">
        <f t="shared" si="12"/>
        <v>517.31256791013868</v>
      </c>
      <c r="BS33" s="2">
        <f t="shared" si="13"/>
        <v>522.97371823877222</v>
      </c>
      <c r="BT33" s="2">
        <f t="shared" si="13"/>
        <v>528.60897260357513</v>
      </c>
      <c r="BU33" s="2">
        <f t="shared" si="13"/>
        <v>534.21883918290439</v>
      </c>
      <c r="BV33" s="2">
        <f t="shared" si="13"/>
        <v>539.80380876219772</v>
      </c>
      <c r="BW33" s="2">
        <f t="shared" si="13"/>
        <v>545.3643555757975</v>
      </c>
      <c r="BX33" s="2">
        <f t="shared" si="13"/>
        <v>550.90093809644577</v>
      </c>
      <c r="BY33" s="2">
        <f t="shared" si="13"/>
        <v>556.41399977639662</v>
      </c>
      <c r="BZ33" s="2">
        <f t="shared" si="13"/>
        <v>561.90396974375278</v>
      </c>
      <c r="CA33" s="2">
        <f t="shared" si="13"/>
        <v>567.37126345731508</v>
      </c>
      <c r="CB33" s="2">
        <f t="shared" si="13"/>
        <v>572.81628332294997</v>
      </c>
      <c r="CC33" s="2">
        <f t="shared" si="13"/>
        <v>578.2394192742222</v>
      </c>
      <c r="CD33" s="2">
        <f t="shared" si="13"/>
        <v>583.64104931981922</v>
      </c>
      <c r="CE33" s="2">
        <f t="shared" si="13"/>
        <v>589.02154006006822</v>
      </c>
      <c r="CF33" s="2">
        <f t="shared" si="13"/>
        <v>594.38124717467792</v>
      </c>
      <c r="CG33" s="2">
        <f t="shared" si="13"/>
        <v>599.72051588365264</v>
      </c>
      <c r="CH33" s="2">
        <f t="shared" si="13"/>
        <v>605.03968138317111</v>
      </c>
      <c r="CI33" s="2">
        <f t="shared" si="14"/>
        <v>610.33906925809299</v>
      </c>
      <c r="CJ33" s="2">
        <f t="shared" si="14"/>
        <v>615.61899587260814</v>
      </c>
      <c r="CK33" s="2">
        <f t="shared" si="14"/>
        <v>620.87976874045353</v>
      </c>
      <c r="CL33" s="2">
        <f t="shared" si="14"/>
        <v>626.12168687598341</v>
      </c>
      <c r="CM33" s="2">
        <f t="shared" si="14"/>
        <v>631.34504112731281</v>
      </c>
      <c r="CN33" s="2">
        <f t="shared" si="14"/>
        <v>636.55011449263623</v>
      </c>
      <c r="CO33" s="2">
        <f t="shared" si="14"/>
        <v>641.73718242077189</v>
      </c>
      <c r="CP33" s="2">
        <f t="shared" si="14"/>
        <v>646.90651309687405</v>
      </c>
      <c r="CQ33" s="2">
        <f t="shared" si="14"/>
        <v>652.05836771421957</v>
      </c>
      <c r="CR33" s="2">
        <f t="shared" si="14"/>
        <v>657.1930007328865</v>
      </c>
      <c r="CS33" s="2">
        <f t="shared" si="14"/>
        <v>662.3106601260987</v>
      </c>
      <c r="CT33" s="2">
        <f t="shared" si="14"/>
        <v>667.41158761495581</v>
      </c>
      <c r="CU33" s="2">
        <f t="shared" si="14"/>
        <v>672.49601889221026</v>
      </c>
      <c r="CV33" s="2">
        <f t="shared" si="14"/>
        <v>677.56418383572088</v>
      </c>
      <c r="CW33" s="2">
        <f t="shared" si="14"/>
        <v>682.61630671216165</v>
      </c>
      <c r="CX33" s="2">
        <f t="shared" si="14"/>
        <v>687.65260637152471</v>
      </c>
      <c r="CY33" s="2">
        <f t="shared" si="15"/>
        <v>692.67329643293112</v>
      </c>
      <c r="CZ33" s="2">
        <f t="shared" si="15"/>
        <v>697.67858546221953</v>
      </c>
      <c r="DA33" s="2">
        <f t="shared" si="15"/>
        <v>702.66867714175635</v>
      </c>
      <c r="DB33" s="2">
        <f t="shared" si="15"/>
        <v>707.6437704328871</v>
      </c>
    </row>
    <row r="34" spans="2:106">
      <c r="B34" s="157">
        <f t="shared" si="9"/>
        <v>30.586602570920803</v>
      </c>
      <c r="F34" s="159">
        <v>6.7</v>
      </c>
      <c r="G34" s="2">
        <f t="shared" si="16"/>
        <v>30.586602570920803</v>
      </c>
      <c r="H34" s="2">
        <f t="shared" si="16"/>
        <v>49.757012545443168</v>
      </c>
      <c r="I34" s="2">
        <f t="shared" si="16"/>
        <v>66.14093970374627</v>
      </c>
      <c r="J34" s="2">
        <f t="shared" si="16"/>
        <v>80.942637931325365</v>
      </c>
      <c r="K34" s="2">
        <f t="shared" si="16"/>
        <v>94.669085775603207</v>
      </c>
      <c r="L34" s="2">
        <f t="shared" si="16"/>
        <v>107.59532899987684</v>
      </c>
      <c r="M34" s="2">
        <f t="shared" si="16"/>
        <v>119.89196111944415</v>
      </c>
      <c r="N34" s="2">
        <f t="shared" si="16"/>
        <v>131.67411587056083</v>
      </c>
      <c r="O34" s="2">
        <f t="shared" si="16"/>
        <v>143.0241850088191</v>
      </c>
      <c r="P34" s="2">
        <f t="shared" si="16"/>
        <v>154.00373015212318</v>
      </c>
      <c r="Q34" s="2">
        <f t="shared" si="16"/>
        <v>164.66030103822035</v>
      </c>
      <c r="R34" s="2">
        <f t="shared" si="16"/>
        <v>175.03160484936419</v>
      </c>
      <c r="S34" s="2">
        <f t="shared" si="16"/>
        <v>185.14819112738107</v>
      </c>
      <c r="T34" s="2">
        <f t="shared" si="16"/>
        <v>195.03525439564299</v>
      </c>
      <c r="U34" s="2">
        <f t="shared" si="16"/>
        <v>204.71388672784047</v>
      </c>
      <c r="V34" s="2">
        <f t="shared" si="16"/>
        <v>214.20197356310683</v>
      </c>
      <c r="W34" s="2">
        <f t="shared" si="10"/>
        <v>223.51485029806949</v>
      </c>
      <c r="X34" s="2">
        <f t="shared" si="10"/>
        <v>232.66579383194812</v>
      </c>
      <c r="Y34" s="2">
        <f t="shared" si="10"/>
        <v>241.6663974003126</v>
      </c>
      <c r="Z34" s="2">
        <f t="shared" si="10"/>
        <v>250.52686108098047</v>
      </c>
      <c r="AA34" s="2">
        <f t="shared" si="10"/>
        <v>259.25622020224012</v>
      </c>
      <c r="AB34" s="2">
        <f t="shared" si="10"/>
        <v>267.86252724532426</v>
      </c>
      <c r="AC34" s="2">
        <f t="shared" si="10"/>
        <v>276.35299838847772</v>
      </c>
      <c r="AD34" s="2">
        <f t="shared" si="10"/>
        <v>284.73413280030991</v>
      </c>
      <c r="AE34" s="2">
        <f t="shared" si="10"/>
        <v>293.01181067128607</v>
      </c>
      <c r="AF34" s="2">
        <f t="shared" si="10"/>
        <v>301.19137446960571</v>
      </c>
      <c r="AG34" s="2">
        <f t="shared" si="10"/>
        <v>309.27769682531863</v>
      </c>
      <c r="AH34" s="2">
        <f t="shared" si="10"/>
        <v>317.27523765564649</v>
      </c>
      <c r="AI34" s="2">
        <f t="shared" si="10"/>
        <v>325.18809255898526</v>
      </c>
      <c r="AJ34" s="2">
        <f t="shared" si="10"/>
        <v>333.02003406640341</v>
      </c>
      <c r="AK34" s="2">
        <f t="shared" si="10"/>
        <v>340.77454700712798</v>
      </c>
      <c r="AL34" s="2">
        <f t="shared" si="10"/>
        <v>348.45485899015722</v>
      </c>
      <c r="AM34" s="2">
        <f t="shared" si="11"/>
        <v>356.06396680760133</v>
      </c>
      <c r="AN34" s="2">
        <f t="shared" si="11"/>
        <v>363.60465941213181</v>
      </c>
      <c r="AO34" s="2">
        <f t="shared" si="11"/>
        <v>371.07953800049171</v>
      </c>
      <c r="AP34" s="2">
        <f t="shared" si="11"/>
        <v>378.49103363960904</v>
      </c>
      <c r="AQ34" s="2">
        <f t="shared" si="11"/>
        <v>385.84142279573729</v>
      </c>
      <c r="AR34" s="2">
        <f t="shared" si="11"/>
        <v>393.13284106589191</v>
      </c>
      <c r="AS34" s="2">
        <f t="shared" si="11"/>
        <v>400.36729536140649</v>
      </c>
      <c r="AT34" s="2">
        <f t="shared" si="11"/>
        <v>407.54667475321281</v>
      </c>
      <c r="AU34" s="2">
        <f t="shared" si="11"/>
        <v>414.6727601555483</v>
      </c>
      <c r="AV34" s="2">
        <f t="shared" si="11"/>
        <v>421.74723299772779</v>
      </c>
      <c r="AW34" s="2">
        <f t="shared" si="11"/>
        <v>428.77168301124664</v>
      </c>
      <c r="AX34" s="2">
        <f t="shared" si="11"/>
        <v>435.74761524089297</v>
      </c>
      <c r="AY34" s="2">
        <f t="shared" si="11"/>
        <v>442.67645637303679</v>
      </c>
      <c r="AZ34" s="2">
        <f t="shared" si="11"/>
        <v>449.55956046125743</v>
      </c>
      <c r="BA34" s="2">
        <f t="shared" si="11"/>
        <v>456.39821411852785</v>
      </c>
      <c r="BB34" s="2">
        <f t="shared" si="11"/>
        <v>463.1936412359247</v>
      </c>
      <c r="BC34" s="2">
        <f t="shared" si="12"/>
        <v>469.94700727997781</v>
      </c>
      <c r="BD34" s="2">
        <f t="shared" si="12"/>
        <v>476.65942321410591</v>
      </c>
      <c r="BE34" s="2">
        <f t="shared" si="12"/>
        <v>483.33194908385775</v>
      </c>
      <c r="BF34" s="2">
        <f t="shared" si="12"/>
        <v>489.96559730080139</v>
      </c>
      <c r="BG34" s="2">
        <f t="shared" si="12"/>
        <v>496.56133565568371</v>
      </c>
      <c r="BH34" s="2">
        <f t="shared" si="12"/>
        <v>503.12009008785668</v>
      </c>
      <c r="BI34" s="2">
        <f t="shared" si="12"/>
        <v>509.64274723482799</v>
      </c>
      <c r="BJ34" s="2">
        <f t="shared" si="12"/>
        <v>516.13015678305896</v>
      </c>
      <c r="BK34" s="2">
        <f t="shared" si="12"/>
        <v>522.58313363877687</v>
      </c>
      <c r="BL34" s="2">
        <f t="shared" si="12"/>
        <v>529.00245993548583</v>
      </c>
      <c r="BM34" s="2">
        <f t="shared" si="12"/>
        <v>535.38888689306225</v>
      </c>
      <c r="BN34" s="2">
        <f t="shared" si="12"/>
        <v>541.74313654172875</v>
      </c>
      <c r="BO34" s="2">
        <f t="shared" si="12"/>
        <v>548.06590332281758</v>
      </c>
      <c r="BP34" s="2">
        <f t="shared" si="12"/>
        <v>554.35785557699228</v>
      </c>
      <c r="BQ34" s="2">
        <f t="shared" si="12"/>
        <v>560.61963692953236</v>
      </c>
      <c r="BR34" s="2">
        <f t="shared" si="12"/>
        <v>566.85186758131397</v>
      </c>
      <c r="BS34" s="2">
        <f t="shared" si="13"/>
        <v>573.05514551327769</v>
      </c>
      <c r="BT34" s="2">
        <f t="shared" si="13"/>
        <v>579.23004761142113</v>
      </c>
      <c r="BU34" s="2">
        <f t="shared" si="13"/>
        <v>585.37713071868336</v>
      </c>
      <c r="BV34" s="2">
        <f t="shared" si="13"/>
        <v>591.49693261948926</v>
      </c>
      <c r="BW34" s="2">
        <f t="shared" si="13"/>
        <v>597.58997296218945</v>
      </c>
      <c r="BX34" s="2">
        <f t="shared" si="13"/>
        <v>603.65675412415942</v>
      </c>
      <c r="BY34" s="2">
        <f t="shared" si="13"/>
        <v>609.69776202388243</v>
      </c>
      <c r="BZ34" s="2">
        <f t="shared" si="13"/>
        <v>615.71346688396955</v>
      </c>
      <c r="CA34" s="2">
        <f t="shared" si="13"/>
        <v>621.70432394871943</v>
      </c>
      <c r="CB34" s="2">
        <f t="shared" si="13"/>
        <v>627.67077415951087</v>
      </c>
      <c r="CC34" s="2">
        <f t="shared" si="13"/>
        <v>633.61324479103814</v>
      </c>
      <c r="CD34" s="2">
        <f t="shared" si="13"/>
        <v>639.53215005115919</v>
      </c>
      <c r="CE34" s="2">
        <f t="shared" si="13"/>
        <v>645.42789164687451</v>
      </c>
      <c r="CF34" s="2">
        <f t="shared" si="13"/>
        <v>651.3008593187775</v>
      </c>
      <c r="CG34" s="2">
        <f t="shared" si="13"/>
        <v>657.15143134610639</v>
      </c>
      <c r="CH34" s="2">
        <f t="shared" si="13"/>
        <v>662.97997502436465</v>
      </c>
      <c r="CI34" s="2">
        <f t="shared" si="14"/>
        <v>668.78684711732922</v>
      </c>
      <c r="CJ34" s="2">
        <f t="shared" si="14"/>
        <v>674.57239428511059</v>
      </c>
      <c r="CK34" s="2">
        <f t="shared" si="14"/>
        <v>680.33695348982201</v>
      </c>
      <c r="CL34" s="2">
        <f t="shared" si="14"/>
        <v>686.08085238026922</v>
      </c>
      <c r="CM34" s="2">
        <f t="shared" si="14"/>
        <v>691.80440965699711</v>
      </c>
      <c r="CN34" s="2">
        <f t="shared" si="14"/>
        <v>697.50793541889948</v>
      </c>
      <c r="CO34" s="2">
        <f t="shared" si="14"/>
        <v>703.19173149254436</v>
      </c>
      <c r="CP34" s="2">
        <f t="shared" si="14"/>
        <v>708.85609174524734</v>
      </c>
      <c r="CQ34" s="2">
        <f t="shared" si="14"/>
        <v>714.50130238288455</v>
      </c>
      <c r="CR34" s="2">
        <f t="shared" si="14"/>
        <v>720.12764223334341</v>
      </c>
      <c r="CS34" s="2">
        <f t="shared" si="14"/>
        <v>725.73538301645794</v>
      </c>
      <c r="CT34" s="2">
        <f t="shared" si="14"/>
        <v>731.32478960121693</v>
      </c>
      <c r="CU34" s="2">
        <f t="shared" si="14"/>
        <v>736.89612025097063</v>
      </c>
      <c r="CV34" s="2">
        <f t="shared" si="14"/>
        <v>742.44962685732503</v>
      </c>
      <c r="CW34" s="2">
        <f t="shared" si="14"/>
        <v>747.98555516335887</v>
      </c>
      <c r="CX34" s="2">
        <f t="shared" si="14"/>
        <v>753.50414497675183</v>
      </c>
      <c r="CY34" s="2">
        <f t="shared" si="15"/>
        <v>759.00563037339032</v>
      </c>
      <c r="CZ34" s="2">
        <f t="shared" si="15"/>
        <v>764.49023989196144</v>
      </c>
      <c r="DA34" s="2">
        <f t="shared" si="15"/>
        <v>769.95819672002517</v>
      </c>
      <c r="DB34" s="2">
        <f t="shared" si="15"/>
        <v>775.40971887202238</v>
      </c>
    </row>
    <row r="35" spans="2:106">
      <c r="B35" s="157">
        <f t="shared" si="9"/>
        <v>33.496751871593091</v>
      </c>
      <c r="F35" s="159">
        <v>6.8</v>
      </c>
      <c r="G35" s="2">
        <f t="shared" si="16"/>
        <v>33.496751871593091</v>
      </c>
      <c r="H35" s="2">
        <f t="shared" si="16"/>
        <v>54.491122354694348</v>
      </c>
      <c r="I35" s="2">
        <f t="shared" si="16"/>
        <v>72.433891298431035</v>
      </c>
      <c r="J35" s="2">
        <f t="shared" si="16"/>
        <v>88.64389081236169</v>
      </c>
      <c r="K35" s="2">
        <f t="shared" si="16"/>
        <v>103.67633570231067</v>
      </c>
      <c r="L35" s="2">
        <f t="shared" si="16"/>
        <v>117.83244084381479</v>
      </c>
      <c r="M35" s="2">
        <f t="shared" si="16"/>
        <v>131.2990307996736</v>
      </c>
      <c r="N35" s="2">
        <f t="shared" si="16"/>
        <v>144.20219365654091</v>
      </c>
      <c r="O35" s="2">
        <f t="shared" si="16"/>
        <v>156.63216029857384</v>
      </c>
      <c r="P35" s="2">
        <f t="shared" si="16"/>
        <v>168.65634959764512</v>
      </c>
      <c r="Q35" s="2">
        <f t="shared" si="16"/>
        <v>180.32683539108879</v>
      </c>
      <c r="R35" s="2">
        <f t="shared" si="16"/>
        <v>191.68491249498643</v>
      </c>
      <c r="S35" s="2">
        <f t="shared" si="16"/>
        <v>202.76403707433636</v>
      </c>
      <c r="T35" s="2">
        <f t="shared" si="16"/>
        <v>213.59180077472766</v>
      </c>
      <c r="U35" s="2">
        <f t="shared" si="16"/>
        <v>224.19130246623695</v>
      </c>
      <c r="V35" s="2">
        <f t="shared" si="16"/>
        <v>234.5821292905016</v>
      </c>
      <c r="W35" s="2">
        <f t="shared" si="10"/>
        <v>244.78107572394279</v>
      </c>
      <c r="X35" s="2">
        <f t="shared" si="10"/>
        <v>254.80268189071307</v>
      </c>
      <c r="Y35" s="2">
        <f t="shared" si="10"/>
        <v>264.65964405985289</v>
      </c>
      <c r="Z35" s="2">
        <f t="shared" si="10"/>
        <v>274.36313279124806</v>
      </c>
      <c r="AA35" s="2">
        <f t="shared" si="10"/>
        <v>283.92304307565666</v>
      </c>
      <c r="AB35" s="2">
        <f t="shared" si="10"/>
        <v>293.34819354421535</v>
      </c>
      <c r="AC35" s="2">
        <f t="shared" si="10"/>
        <v>302.64648695538091</v>
      </c>
      <c r="AD35" s="2">
        <f t="shared" si="10"/>
        <v>311.82504083839757</v>
      </c>
      <c r="AE35" s="2">
        <f t="shared" si="10"/>
        <v>320.89029485195306</v>
      </c>
      <c r="AF35" s="2">
        <f t="shared" si="10"/>
        <v>329.8480997711128</v>
      </c>
      <c r="AG35" s="2">
        <f t="shared" si="10"/>
        <v>338.70379183024158</v>
      </c>
      <c r="AH35" s="2">
        <f t="shared" si="10"/>
        <v>347.46225528348947</v>
      </c>
      <c r="AI35" s="2">
        <f t="shared" si="10"/>
        <v>356.12797540322094</v>
      </c>
      <c r="AJ35" s="2">
        <f t="shared" si="10"/>
        <v>364.70508365636937</v>
      </c>
      <c r="AK35" s="2">
        <f t="shared" si="10"/>
        <v>373.19739643475742</v>
      </c>
      <c r="AL35" s="2">
        <f t="shared" si="10"/>
        <v>381.60844843686965</v>
      </c>
      <c r="AM35" s="2">
        <f t="shared" si="11"/>
        <v>389.9415215833277</v>
      </c>
      <c r="AN35" s="2">
        <f t="shared" si="11"/>
        <v>398.19967018051955</v>
      </c>
      <c r="AO35" s="2">
        <f t="shared" si="11"/>
        <v>406.38574291494672</v>
      </c>
      <c r="AP35" s="2">
        <f t="shared" si="11"/>
        <v>414.50240215636683</v>
      </c>
      <c r="AQ35" s="2">
        <f t="shared" si="11"/>
        <v>422.55214096444735</v>
      </c>
      <c r="AR35" s="2">
        <f t="shared" si="11"/>
        <v>430.53729812667405</v>
      </c>
      <c r="AS35" s="2">
        <f t="shared" si="11"/>
        <v>438.46007150110626</v>
      </c>
      <c r="AT35" s="2">
        <f t="shared" si="11"/>
        <v>446.32252989352673</v>
      </c>
      <c r="AU35" s="2">
        <f t="shared" si="11"/>
        <v>454.12662366250095</v>
      </c>
      <c r="AV35" s="2">
        <f t="shared" si="11"/>
        <v>461.87419421622121</v>
      </c>
      <c r="AW35" s="2">
        <f t="shared" si="11"/>
        <v>469.56698254051025</v>
      </c>
      <c r="AX35" s="2">
        <f t="shared" si="11"/>
        <v>477.20663687700289</v>
      </c>
      <c r="AY35" s="2">
        <f t="shared" si="11"/>
        <v>484.79471965353741</v>
      </c>
      <c r="AZ35" s="2">
        <f t="shared" si="11"/>
        <v>492.33271375454535</v>
      </c>
      <c r="BA35" s="2">
        <f t="shared" si="11"/>
        <v>499.82202820724405</v>
      </c>
      <c r="BB35" s="2">
        <f t="shared" si="11"/>
        <v>507.26400334930656</v>
      </c>
      <c r="BC35" s="2">
        <f t="shared" si="12"/>
        <v>514.65991553508024</v>
      </c>
      <c r="BD35" s="2">
        <f t="shared" si="12"/>
        <v>522.01098143012609</v>
      </c>
      <c r="BE35" s="2">
        <f t="shared" si="12"/>
        <v>529.3183619375759</v>
      </c>
      <c r="BF35" s="2">
        <f t="shared" si="12"/>
        <v>536.58316579446625</v>
      </c>
      <c r="BG35" s="2">
        <f t="shared" si="12"/>
        <v>543.80645287158313</v>
      </c>
      <c r="BH35" s="2">
        <f t="shared" si="12"/>
        <v>550.9892372063847</v>
      </c>
      <c r="BI35" s="2">
        <f t="shared" si="12"/>
        <v>558.1324897951273</v>
      </c>
      <c r="BJ35" s="2">
        <f t="shared" si="12"/>
        <v>565.23714116732958</v>
      </c>
      <c r="BK35" s="2">
        <f t="shared" si="12"/>
        <v>572.30408376312516</v>
      </c>
      <c r="BL35" s="2">
        <f t="shared" si="12"/>
        <v>579.33417413177835</v>
      </c>
      <c r="BM35" s="2">
        <f t="shared" si="12"/>
        <v>586.32823496766127</v>
      </c>
      <c r="BN35" s="2">
        <f t="shared" si="12"/>
        <v>593.28705699825503</v>
      </c>
      <c r="BO35" s="2">
        <f t="shared" si="12"/>
        <v>600.21140073721733</v>
      </c>
      <c r="BP35" s="2">
        <f t="shared" si="12"/>
        <v>607.10199811420011</v>
      </c>
      <c r="BQ35" s="2">
        <f t="shared" si="12"/>
        <v>613.95955399193645</v>
      </c>
      <c r="BR35" s="2">
        <f t="shared" si="12"/>
        <v>620.7847475800512</v>
      </c>
      <c r="BS35" s="2">
        <f t="shared" si="13"/>
        <v>627.57823375412761</v>
      </c>
      <c r="BT35" s="2">
        <f t="shared" si="13"/>
        <v>634.34064428773604</v>
      </c>
      <c r="BU35" s="2">
        <f t="shared" si="13"/>
        <v>641.07258900440036</v>
      </c>
      <c r="BV35" s="2">
        <f t="shared" si="13"/>
        <v>647.77465685581615</v>
      </c>
      <c r="BW35" s="2">
        <f t="shared" si="13"/>
        <v>654.44741693205538</v>
      </c>
      <c r="BX35" s="2">
        <f t="shared" si="13"/>
        <v>661.0914194089753</v>
      </c>
      <c r="BY35" s="2">
        <f t="shared" si="13"/>
        <v>667.70719643756684</v>
      </c>
      <c r="BZ35" s="2">
        <f t="shared" si="13"/>
        <v>674.29526297957136</v>
      </c>
      <c r="CA35" s="2">
        <f t="shared" si="13"/>
        <v>680.856117593313</v>
      </c>
      <c r="CB35" s="2">
        <f t="shared" si="13"/>
        <v>687.39024317335054</v>
      </c>
      <c r="CC35" s="2">
        <f t="shared" si="13"/>
        <v>693.89810764724746</v>
      </c>
      <c r="CD35" s="2">
        <f t="shared" si="13"/>
        <v>700.38016463249221</v>
      </c>
      <c r="CE35" s="2">
        <f t="shared" si="13"/>
        <v>706.83685405632707</v>
      </c>
      <c r="CF35" s="2">
        <f t="shared" si="13"/>
        <v>713.26860274104865</v>
      </c>
      <c r="CG35" s="2">
        <f t="shared" si="13"/>
        <v>719.67582495711258</v>
      </c>
      <c r="CH35" s="2">
        <f t="shared" si="13"/>
        <v>726.05892294619662</v>
      </c>
      <c r="CI35" s="2">
        <f t="shared" si="14"/>
        <v>732.41828741621589</v>
      </c>
      <c r="CJ35" s="2">
        <f t="shared" si="14"/>
        <v>738.75429801010955</v>
      </c>
      <c r="CK35" s="2">
        <f t="shared" si="14"/>
        <v>745.06732375010802</v>
      </c>
      <c r="CL35" s="2">
        <f t="shared" si="14"/>
        <v>751.3577234590233</v>
      </c>
      <c r="CM35" s="2">
        <f t="shared" si="14"/>
        <v>757.62584616002835</v>
      </c>
      <c r="CN35" s="2">
        <f t="shared" si="14"/>
        <v>763.87203145624414</v>
      </c>
      <c r="CO35" s="2">
        <f t="shared" si="14"/>
        <v>770.09660989139945</v>
      </c>
      <c r="CP35" s="2">
        <f t="shared" si="14"/>
        <v>776.29990329269049</v>
      </c>
      <c r="CQ35" s="2">
        <f t="shared" si="14"/>
        <v>782.48222509692994</v>
      </c>
      <c r="CR35" s="2">
        <f t="shared" si="14"/>
        <v>788.64388066096615</v>
      </c>
      <c r="CS35" s="2">
        <f t="shared" si="14"/>
        <v>794.78516755730107</v>
      </c>
      <c r="CT35" s="2">
        <f t="shared" si="14"/>
        <v>800.90637585577099</v>
      </c>
      <c r="CU35" s="2">
        <f t="shared" si="14"/>
        <v>807.0077883920826</v>
      </c>
      <c r="CV35" s="2">
        <f t="shared" si="14"/>
        <v>813.08968102396216</v>
      </c>
      <c r="CW35" s="2">
        <f t="shared" si="14"/>
        <v>819.15232287560855</v>
      </c>
      <c r="CX35" s="2">
        <f t="shared" si="14"/>
        <v>825.19597657110171</v>
      </c>
      <c r="CY35" s="2">
        <f t="shared" si="15"/>
        <v>831.22089845737855</v>
      </c>
      <c r="CZ35" s="2">
        <f t="shared" si="15"/>
        <v>837.22733881734246</v>
      </c>
      <c r="DA35" s="2">
        <f t="shared" si="15"/>
        <v>843.21554207363897</v>
      </c>
      <c r="DB35" s="2">
        <f t="shared" si="15"/>
        <v>849.18574698360021</v>
      </c>
    </row>
    <row r="36" spans="2:106">
      <c r="B36" s="157">
        <f t="shared" si="9"/>
        <v>36.644939773574691</v>
      </c>
      <c r="F36" s="159">
        <v>6.9</v>
      </c>
      <c r="G36" s="2">
        <f t="shared" si="16"/>
        <v>36.644939773574691</v>
      </c>
      <c r="H36" s="2">
        <f t="shared" si="16"/>
        <v>59.612463457260461</v>
      </c>
      <c r="I36" s="2">
        <f t="shared" si="16"/>
        <v>79.24158122470584</v>
      </c>
      <c r="J36" s="2">
        <f t="shared" si="16"/>
        <v>96.975075451094327</v>
      </c>
      <c r="K36" s="2">
        <f t="shared" si="16"/>
        <v>113.42034273412662</v>
      </c>
      <c r="L36" s="2">
        <f t="shared" si="16"/>
        <v>128.9069075905459</v>
      </c>
      <c r="M36" s="2">
        <f t="shared" si="16"/>
        <v>143.63915326557714</v>
      </c>
      <c r="N36" s="2">
        <f t="shared" si="16"/>
        <v>157.75501821842698</v>
      </c>
      <c r="O36" s="2">
        <f t="shared" si="16"/>
        <v>171.35321367125601</v>
      </c>
      <c r="P36" s="2">
        <f t="shared" si="16"/>
        <v>184.50749484990965</v>
      </c>
      <c r="Q36" s="2">
        <f t="shared" si="16"/>
        <v>197.27482974460381</v>
      </c>
      <c r="R36" s="2">
        <f t="shared" si="16"/>
        <v>209.70039425938052</v>
      </c>
      <c r="S36" s="2">
        <f t="shared" si="16"/>
        <v>221.82078893258796</v>
      </c>
      <c r="T36" s="2">
        <f t="shared" si="16"/>
        <v>233.66619860706535</v>
      </c>
      <c r="U36" s="2">
        <f t="shared" si="16"/>
        <v>245.26189309721261</v>
      </c>
      <c r="V36" s="2">
        <f t="shared" si="16"/>
        <v>256.62930043964616</v>
      </c>
      <c r="W36" s="2">
        <f t="shared" si="10"/>
        <v>267.7867935374864</v>
      </c>
      <c r="X36" s="2">
        <f t="shared" si="10"/>
        <v>278.75027906657795</v>
      </c>
      <c r="Y36" s="2">
        <f t="shared" si="10"/>
        <v>289.53364655316864</v>
      </c>
      <c r="Z36" s="2">
        <f t="shared" si="10"/>
        <v>300.14911642077362</v>
      </c>
      <c r="AA36" s="2">
        <f t="shared" si="10"/>
        <v>310.60751363958036</v>
      </c>
      <c r="AB36" s="2">
        <f t="shared" si="10"/>
        <v>320.91848565863501</v>
      </c>
      <c r="AC36" s="2">
        <f t="shared" si="10"/>
        <v>331.09067797612801</v>
      </c>
      <c r="AD36" s="2">
        <f t="shared" si="10"/>
        <v>341.13187706137114</v>
      </c>
      <c r="AE36" s="2">
        <f t="shared" si="10"/>
        <v>351.04912780354283</v>
      </c>
      <c r="AF36" s="2">
        <f t="shared" si="10"/>
        <v>360.84883086204798</v>
      </c>
      <c r="AG36" s="2">
        <f t="shared" si="10"/>
        <v>370.53682399654957</v>
      </c>
      <c r="AH36" s="2">
        <f t="shared" si="10"/>
        <v>380.1184505071937</v>
      </c>
      <c r="AI36" s="2">
        <f t="shared" si="10"/>
        <v>389.59861721408913</v>
      </c>
      <c r="AJ36" s="2">
        <f t="shared" si="10"/>
        <v>398.98184387955581</v>
      </c>
      <c r="AK36" s="2">
        <f t="shared" si="10"/>
        <v>408.27230557850947</v>
      </c>
      <c r="AL36" s="2">
        <f t="shared" si="10"/>
        <v>417.47386921761546</v>
      </c>
      <c r="AM36" s="2">
        <f t="shared" si="11"/>
        <v>426.59012516838163</v>
      </c>
      <c r="AN36" s="2">
        <f t="shared" si="11"/>
        <v>435.62441479578763</v>
      </c>
      <c r="AO36" s="2">
        <f t="shared" si="11"/>
        <v>444.57985451976822</v>
      </c>
      <c r="AP36" s="2">
        <f t="shared" si="11"/>
        <v>453.4593569325591</v>
      </c>
      <c r="AQ36" s="2">
        <f t="shared" si="11"/>
        <v>462.2656494037189</v>
      </c>
      <c r="AR36" s="2">
        <f t="shared" si="11"/>
        <v>471.00129053137334</v>
      </c>
      <c r="AS36" s="2">
        <f t="shared" si="11"/>
        <v>479.66868473898802</v>
      </c>
      <c r="AT36" s="2">
        <f t="shared" si="11"/>
        <v>488.27009526878999</v>
      </c>
      <c r="AU36" s="2">
        <f t="shared" si="11"/>
        <v>496.80765578354288</v>
      </c>
      <c r="AV36" s="2">
        <f t="shared" si="11"/>
        <v>505.28338075595042</v>
      </c>
      <c r="AW36" s="2">
        <f t="shared" si="11"/>
        <v>513.6991747981632</v>
      </c>
      <c r="AX36" s="2">
        <f t="shared" si="11"/>
        <v>522.05684106159322</v>
      </c>
      <c r="AY36" s="2">
        <f t="shared" si="11"/>
        <v>530.35808881865762</v>
      </c>
      <c r="AZ36" s="2">
        <f t="shared" si="11"/>
        <v>538.60454032248992</v>
      </c>
      <c r="BA36" s="2">
        <f t="shared" si="11"/>
        <v>546.79773702754869</v>
      </c>
      <c r="BB36" s="2">
        <f t="shared" si="11"/>
        <v>554.93914524297008</v>
      </c>
      <c r="BC36" s="2">
        <f t="shared" si="12"/>
        <v>563.03016128110016</v>
      </c>
      <c r="BD36" s="2">
        <f t="shared" si="12"/>
        <v>571.07211615565575</v>
      </c>
      <c r="BE36" s="2">
        <f t="shared" si="12"/>
        <v>579.06627987709942</v>
      </c>
      <c r="BF36" s="2">
        <f t="shared" si="12"/>
        <v>587.01386538697523</v>
      </c>
      <c r="BG36" s="2">
        <f t="shared" si="12"/>
        <v>594.91603216788837</v>
      </c>
      <c r="BH36" s="2">
        <f t="shared" si="12"/>
        <v>602.77388956147615</v>
      </c>
      <c r="BI36" s="2">
        <f t="shared" si="12"/>
        <v>610.58849982295339</v>
      </c>
      <c r="BJ36" s="2">
        <f t="shared" si="12"/>
        <v>618.36088093753494</v>
      </c>
      <c r="BK36" s="2">
        <f t="shared" si="12"/>
        <v>626.09200922122568</v>
      </c>
      <c r="BL36" s="2">
        <f t="shared" si="12"/>
        <v>633.78282172596153</v>
      </c>
      <c r="BM36" s="2">
        <f t="shared" si="12"/>
        <v>641.43421846693923</v>
      </c>
      <c r="BN36" s="2">
        <f t="shared" si="12"/>
        <v>649.04706448806007</v>
      </c>
      <c r="BO36" s="2">
        <f t="shared" si="12"/>
        <v>656.62219177975999</v>
      </c>
      <c r="BP36" s="2">
        <f t="shared" si="12"/>
        <v>664.16040106200455</v>
      </c>
      <c r="BQ36" s="2">
        <f t="shared" si="12"/>
        <v>671.66246344395995</v>
      </c>
      <c r="BR36" s="2">
        <f t="shared" si="12"/>
        <v>679.12912197067988</v>
      </c>
      <c r="BS36" s="2">
        <f t="shared" si="13"/>
        <v>686.56109306614485</v>
      </c>
      <c r="BT36" s="2">
        <f t="shared" si="13"/>
        <v>693.95906788108277</v>
      </c>
      <c r="BU36" s="2">
        <f t="shared" si="13"/>
        <v>701.32371355320254</v>
      </c>
      <c r="BV36" s="2">
        <f t="shared" si="13"/>
        <v>708.65567438674884</v>
      </c>
      <c r="BW36" s="2">
        <f t="shared" si="13"/>
        <v>715.95557295765082</v>
      </c>
      <c r="BX36" s="2">
        <f t="shared" si="13"/>
        <v>723.22401114997263</v>
      </c>
      <c r="BY36" s="2">
        <f t="shared" si="13"/>
        <v>730.46157112884714</v>
      </c>
      <c r="BZ36" s="2">
        <f t="shared" si="13"/>
        <v>737.66881625462895</v>
      </c>
      <c r="CA36" s="2">
        <f t="shared" si="13"/>
        <v>744.84629194258162</v>
      </c>
      <c r="CB36" s="2">
        <f t="shared" si="13"/>
        <v>751.9945264720468</v>
      </c>
      <c r="CC36" s="2">
        <f t="shared" si="13"/>
        <v>759.11403174869963</v>
      </c>
      <c r="CD36" s="2">
        <f t="shared" si="13"/>
        <v>766.20530402320969</v>
      </c>
      <c r="CE36" s="2">
        <f t="shared" si="13"/>
        <v>773.26882456932447</v>
      </c>
      <c r="CF36" s="2">
        <f t="shared" si="13"/>
        <v>780.30506032417895</v>
      </c>
      <c r="CG36" s="2">
        <f t="shared" si="13"/>
        <v>787.31446449338398</v>
      </c>
      <c r="CH36" s="2">
        <f t="shared" si="13"/>
        <v>794.29747712324968</v>
      </c>
      <c r="CI36" s="2">
        <f t="shared" si="14"/>
        <v>801.25452564232398</v>
      </c>
      <c r="CJ36" s="2">
        <f t="shared" si="14"/>
        <v>808.18602537423874</v>
      </c>
      <c r="CK36" s="2">
        <f t="shared" si="14"/>
        <v>815.09238002373115</v>
      </c>
      <c r="CL36" s="2">
        <f t="shared" si="14"/>
        <v>821.97398213752899</v>
      </c>
      <c r="CM36" s="2">
        <f t="shared" si="14"/>
        <v>828.83121354170271</v>
      </c>
      <c r="CN36" s="2">
        <f t="shared" si="14"/>
        <v>835.66444575692913</v>
      </c>
      <c r="CO36" s="2">
        <f t="shared" si="14"/>
        <v>842.47404039304661</v>
      </c>
      <c r="CP36" s="2">
        <f t="shared" si="14"/>
        <v>849.26034952413886</v>
      </c>
      <c r="CQ36" s="2">
        <f t="shared" si="14"/>
        <v>856.02371604533698</v>
      </c>
      <c r="CR36" s="2">
        <f t="shared" si="14"/>
        <v>862.7644740124133</v>
      </c>
      <c r="CS36" s="2">
        <f t="shared" si="14"/>
        <v>869.4829489651828</v>
      </c>
      <c r="CT36" s="2">
        <f t="shared" si="14"/>
        <v>876.1794582356581</v>
      </c>
      <c r="CU36" s="2">
        <f t="shared" si="14"/>
        <v>882.85431124182344</v>
      </c>
      <c r="CV36" s="2">
        <f t="shared" si="14"/>
        <v>889.50780976785745</v>
      </c>
      <c r="CW36" s="2">
        <f t="shared" si="14"/>
        <v>896.1402482315624</v>
      </c>
      <c r="CX36" s="2">
        <f t="shared" si="14"/>
        <v>902.75191393970852</v>
      </c>
      <c r="CY36" s="2">
        <f t="shared" si="15"/>
        <v>909.34308733196633</v>
      </c>
      <c r="CZ36" s="2">
        <f t="shared" si="15"/>
        <v>915.91404221404571</v>
      </c>
      <c r="DA36" s="2">
        <f t="shared" si="15"/>
        <v>922.4650459806229</v>
      </c>
      <c r="DB36" s="2">
        <f t="shared" si="15"/>
        <v>928.99635982860718</v>
      </c>
    </row>
    <row r="37" spans="2:106">
      <c r="B37" s="157">
        <f t="shared" si="9"/>
        <v>40.028308886304316</v>
      </c>
      <c r="F37" s="159">
        <v>7</v>
      </c>
      <c r="G37" s="2">
        <f t="shared" si="16"/>
        <v>40.028308886304316</v>
      </c>
      <c r="H37" s="2">
        <f t="shared" si="16"/>
        <v>65.11638756905451</v>
      </c>
      <c r="I37" s="2">
        <f t="shared" si="16"/>
        <v>86.557830617285262</v>
      </c>
      <c r="J37" s="2">
        <f t="shared" si="16"/>
        <v>105.92863021235655</v>
      </c>
      <c r="K37" s="2">
        <f t="shared" si="16"/>
        <v>123.89226291554756</v>
      </c>
      <c r="L37" s="2">
        <f t="shared" si="16"/>
        <v>140.80867771908771</v>
      </c>
      <c r="M37" s="2">
        <f t="shared" si="16"/>
        <v>156.90112824876002</v>
      </c>
      <c r="N37" s="2">
        <f t="shared" si="16"/>
        <v>172.32028860272209</v>
      </c>
      <c r="O37" s="2">
        <f t="shared" si="16"/>
        <v>187.1739838535652</v>
      </c>
      <c r="P37" s="2">
        <f t="shared" si="16"/>
        <v>201.54277893004524</v>
      </c>
      <c r="Q37" s="2">
        <f t="shared" si="16"/>
        <v>215.48890158647379</v>
      </c>
      <c r="R37" s="2">
        <f t="shared" si="16"/>
        <v>229.06169874639298</v>
      </c>
      <c r="S37" s="2">
        <f t="shared" si="16"/>
        <v>242.30115021775057</v>
      </c>
      <c r="T37" s="2">
        <f t="shared" si="16"/>
        <v>255.24022776200454</v>
      </c>
      <c r="U37" s="2">
        <f t="shared" si="16"/>
        <v>267.90653431540056</v>
      </c>
      <c r="V37" s="2">
        <f t="shared" si="16"/>
        <v>280.32347633115722</v>
      </c>
      <c r="W37" s="2">
        <f t="shared" si="10"/>
        <v>292.51112305337182</v>
      </c>
      <c r="X37" s="2">
        <f t="shared" si="10"/>
        <v>304.48684979601654</v>
      </c>
      <c r="Y37" s="2">
        <f t="shared" si="10"/>
        <v>316.26582848324711</v>
      </c>
      <c r="Z37" s="2">
        <f t="shared" si="10"/>
        <v>327.86140783088092</v>
      </c>
      <c r="AA37" s="2">
        <f t="shared" si="10"/>
        <v>339.28541226141749</v>
      </c>
      <c r="AB37" s="2">
        <f t="shared" si="10"/>
        <v>350.5483799575573</v>
      </c>
      <c r="AC37" s="2">
        <f t="shared" si="10"/>
        <v>361.65975464261334</v>
      </c>
      <c r="AD37" s="2">
        <f t="shared" si="10"/>
        <v>372.62804169824739</v>
      </c>
      <c r="AE37" s="2">
        <f t="shared" si="10"/>
        <v>383.4609364570714</v>
      </c>
      <c r="AF37" s="2">
        <f t="shared" si="10"/>
        <v>394.16543054121161</v>
      </c>
      <c r="AG37" s="2">
        <f t="shared" si="10"/>
        <v>404.7479007014129</v>
      </c>
      <c r="AH37" s="2">
        <f t="shared" si="10"/>
        <v>415.21418357624077</v>
      </c>
      <c r="AI37" s="2">
        <f t="shared" si="10"/>
        <v>425.56963902471483</v>
      </c>
      <c r="AJ37" s="2">
        <f t="shared" si="10"/>
        <v>435.81920411163463</v>
      </c>
      <c r="AK37" s="2">
        <f t="shared" si="10"/>
        <v>445.96743938995445</v>
      </c>
      <c r="AL37" s="2">
        <f t="shared" si="10"/>
        <v>456.01856879169316</v>
      </c>
      <c r="AM37" s="2">
        <f t="shared" si="11"/>
        <v>465.97651418165998</v>
      </c>
      <c r="AN37" s="2">
        <f t="shared" si="11"/>
        <v>475.84492542775831</v>
      </c>
      <c r="AO37" s="2">
        <f t="shared" si="11"/>
        <v>485.62720668402812</v>
      </c>
      <c r="AP37" s="2">
        <f t="shared" si="11"/>
        <v>495.32653945772216</v>
      </c>
      <c r="AQ37" s="2">
        <f t="shared" si="11"/>
        <v>504.94590293210052</v>
      </c>
      <c r="AR37" s="2">
        <f t="shared" si="11"/>
        <v>514.48809193659201</v>
      </c>
      <c r="AS37" s="2">
        <f t="shared" si="11"/>
        <v>523.95573289126344</v>
      </c>
      <c r="AT37" s="2">
        <f t="shared" si="11"/>
        <v>533.35129799990375</v>
      </c>
      <c r="AU37" s="2">
        <f t="shared" si="11"/>
        <v>542.67711792297212</v>
      </c>
      <c r="AV37" s="2">
        <f t="shared" si="11"/>
        <v>551.93539312623898</v>
      </c>
      <c r="AW37" s="2">
        <f t="shared" si="11"/>
        <v>561.12820407167089</v>
      </c>
      <c r="AX37" s="2">
        <f t="shared" si="11"/>
        <v>570.25752039278723</v>
      </c>
      <c r="AY37" s="2">
        <f t="shared" si="11"/>
        <v>579.32520917641386</v>
      </c>
      <c r="AZ37" s="2">
        <f t="shared" si="11"/>
        <v>588.33304245574061</v>
      </c>
      <c r="BA37" s="2">
        <f t="shared" si="11"/>
        <v>597.2827040052689</v>
      </c>
      <c r="BB37" s="2">
        <f t="shared" si="11"/>
        <v>606.17579551612982</v>
      </c>
      <c r="BC37" s="2">
        <f t="shared" si="12"/>
        <v>615.01384221997125</v>
      </c>
      <c r="BD37" s="2">
        <f t="shared" si="12"/>
        <v>623.79829802089364</v>
      </c>
      <c r="BE37" s="2">
        <f t="shared" si="12"/>
        <v>632.5305501874094</v>
      </c>
      <c r="BF37" s="2">
        <f t="shared" si="12"/>
        <v>641.21192365002958</v>
      </c>
      <c r="BG37" s="2">
        <f t="shared" si="12"/>
        <v>649.84368494454748</v>
      </c>
      <c r="BH37" s="2">
        <f t="shared" si="12"/>
        <v>658.42704583635293</v>
      </c>
      <c r="BI37" s="2">
        <f t="shared" si="12"/>
        <v>666.96316665699783</v>
      </c>
      <c r="BJ37" s="2">
        <f t="shared" si="12"/>
        <v>675.4531593806563</v>
      </c>
      <c r="BK37" s="2">
        <f t="shared" si="12"/>
        <v>683.89809046503956</v>
      </c>
      <c r="BL37" s="2">
        <f t="shared" si="12"/>
        <v>692.29898347860137</v>
      </c>
      <c r="BM37" s="2">
        <f t="shared" si="12"/>
        <v>700.65682153351281</v>
      </c>
      <c r="BN37" s="2">
        <f t="shared" si="12"/>
        <v>708.97254954180505</v>
      </c>
      <c r="BO37" s="2">
        <f t="shared" si="12"/>
        <v>717.24707631027024</v>
      </c>
      <c r="BP37" s="2">
        <f t="shared" si="12"/>
        <v>725.48127648807713</v>
      </c>
      <c r="BQ37" s="2">
        <f t="shared" si="12"/>
        <v>733.67599237967704</v>
      </c>
      <c r="BR37" s="2">
        <f t="shared" si="12"/>
        <v>741.8320356342939</v>
      </c>
      <c r="BS37" s="2">
        <f t="shared" si="13"/>
        <v>749.95018882219688</v>
      </c>
      <c r="BT37" s="2">
        <f t="shared" si="13"/>
        <v>758.03120690696323</v>
      </c>
      <c r="BU37" s="2">
        <f t="shared" si="13"/>
        <v>766.07581862206769</v>
      </c>
      <c r="BV37" s="2">
        <f t="shared" si="13"/>
        <v>774.08472775934285</v>
      </c>
      <c r="BW37" s="2">
        <f t="shared" si="13"/>
        <v>782.05861437616477</v>
      </c>
      <c r="BX37" s="2">
        <f t="shared" si="13"/>
        <v>789.99813592759801</v>
      </c>
      <c r="BY37" s="2">
        <f t="shared" si="13"/>
        <v>797.90392832915779</v>
      </c>
      <c r="BZ37" s="2">
        <f t="shared" si="13"/>
        <v>805.77660695536588</v>
      </c>
      <c r="CA37" s="2">
        <f t="shared" si="13"/>
        <v>813.61676757881128</v>
      </c>
      <c r="CB37" s="2">
        <f t="shared" si="13"/>
        <v>821.42498725402857</v>
      </c>
      <c r="CC37" s="2">
        <f t="shared" si="13"/>
        <v>829.20182515013119</v>
      </c>
      <c r="CD37" s="2">
        <f t="shared" si="13"/>
        <v>836.94782333582521</v>
      </c>
      <c r="CE37" s="2">
        <f t="shared" si="13"/>
        <v>844.66350752009907</v>
      </c>
      <c r="CF37" s="2">
        <f t="shared" si="13"/>
        <v>852.34938775165222</v>
      </c>
      <c r="CG37" s="2">
        <f t="shared" si="13"/>
        <v>860.00595907985007</v>
      </c>
      <c r="CH37" s="2">
        <f t="shared" si="13"/>
        <v>867.6337021797799</v>
      </c>
      <c r="CI37" s="2">
        <f t="shared" si="14"/>
        <v>875.23308394378887</v>
      </c>
      <c r="CJ37" s="2">
        <f t="shared" si="14"/>
        <v>882.80455804168059</v>
      </c>
      <c r="CK37" s="2">
        <f t="shared" si="14"/>
        <v>890.34856545160949</v>
      </c>
      <c r="CL37" s="2">
        <f t="shared" si="14"/>
        <v>897.86553496351951</v>
      </c>
      <c r="CM37" s="2">
        <f t="shared" si="14"/>
        <v>905.35588365687624</v>
      </c>
      <c r="CN37" s="2">
        <f t="shared" si="14"/>
        <v>912.82001735427082</v>
      </c>
      <c r="CO37" s="2">
        <f t="shared" si="14"/>
        <v>920.25833105240349</v>
      </c>
      <c r="CP37" s="2">
        <f t="shared" si="14"/>
        <v>927.67120933179956</v>
      </c>
      <c r="CQ37" s="2">
        <f t="shared" si="14"/>
        <v>935.05902674655306</v>
      </c>
      <c r="CR37" s="2">
        <f t="shared" si="14"/>
        <v>942.42214819527544</v>
      </c>
      <c r="CS37" s="2">
        <f t="shared" si="14"/>
        <v>949.76092927435604</v>
      </c>
      <c r="CT37" s="2">
        <f t="shared" si="14"/>
        <v>957.07571661456836</v>
      </c>
      <c r="CU37" s="2">
        <f t="shared" si="14"/>
        <v>964.36684820196785</v>
      </c>
      <c r="CV37" s="2">
        <f t="shared" si="14"/>
        <v>971.63465368398727</v>
      </c>
      <c r="CW37" s="2">
        <f t="shared" si="14"/>
        <v>978.87945466155736</v>
      </c>
      <c r="CX37" s="2">
        <f t="shared" si="14"/>
        <v>986.10156496802597</v>
      </c>
      <c r="CY37" s="2">
        <f t="shared" si="15"/>
        <v>993.30129093561345</v>
      </c>
      <c r="CZ37" s="2">
        <f t="shared" si="15"/>
        <v>1000.4789316500762</v>
      </c>
      <c r="DA37" s="2">
        <f t="shared" si="15"/>
        <v>1007.6347791942162</v>
      </c>
      <c r="DB37" s="2">
        <f t="shared" si="15"/>
        <v>1014.7691188808388</v>
      </c>
    </row>
    <row r="38" spans="2:106">
      <c r="B38" s="157">
        <f t="shared" si="9"/>
        <v>43.639825064144404</v>
      </c>
      <c r="F38" s="159">
        <v>7.1</v>
      </c>
      <c r="G38" s="2">
        <f t="shared" si="16"/>
        <v>43.639825064144404</v>
      </c>
      <c r="H38" s="2">
        <f t="shared" si="16"/>
        <v>70.991451834600042</v>
      </c>
      <c r="I38" s="2">
        <f t="shared" si="16"/>
        <v>94.367428731484537</v>
      </c>
      <c r="J38" s="2">
        <f t="shared" si="16"/>
        <v>115.48594033492483</v>
      </c>
      <c r="K38" s="2">
        <f t="shared" si="16"/>
        <v>135.0703247492267</v>
      </c>
      <c r="L38" s="2">
        <f t="shared" si="16"/>
        <v>153.51300702281083</v>
      </c>
      <c r="M38" s="2">
        <f t="shared" si="16"/>
        <v>171.05738362795339</v>
      </c>
      <c r="N38" s="2">
        <f t="shared" si="16"/>
        <v>187.86772309031136</v>
      </c>
      <c r="O38" s="2">
        <f t="shared" si="16"/>
        <v>204.0615788973123</v>
      </c>
      <c r="P38" s="2">
        <f t="shared" si="16"/>
        <v>219.72678487194375</v>
      </c>
      <c r="Q38" s="2">
        <f t="shared" si="16"/>
        <v>234.93118320858889</v>
      </c>
      <c r="R38" s="2">
        <f t="shared" si="16"/>
        <v>249.72857311013053</v>
      </c>
      <c r="S38" s="2">
        <f t="shared" si="16"/>
        <v>264.16254152474318</v>
      </c>
      <c r="T38" s="2">
        <f t="shared" si="16"/>
        <v>278.26903505976833</v>
      </c>
      <c r="U38" s="2">
        <f t="shared" si="16"/>
        <v>292.07814710017612</v>
      </c>
      <c r="V38" s="2">
        <f t="shared" si="16"/>
        <v>305.6153959242115</v>
      </c>
      <c r="W38" s="2">
        <f t="shared" ref="W38:AL53" si="17">$B38*W$6^0.702</f>
        <v>318.90266150447223</v>
      </c>
      <c r="X38" s="2">
        <f t="shared" si="17"/>
        <v>331.9588868261427</v>
      </c>
      <c r="Y38" s="2">
        <f t="shared" si="17"/>
        <v>344.80061268583546</v>
      </c>
      <c r="Z38" s="2">
        <f t="shared" si="17"/>
        <v>357.4423921745834</v>
      </c>
      <c r="AA38" s="2">
        <f t="shared" si="17"/>
        <v>369.89711656218304</v>
      </c>
      <c r="AB38" s="2">
        <f t="shared" si="17"/>
        <v>382.17627482886718</v>
      </c>
      <c r="AC38" s="2">
        <f t="shared" si="17"/>
        <v>394.2901627489216</v>
      </c>
      <c r="AD38" s="2">
        <f t="shared" si="17"/>
        <v>406.24805309399585</v>
      </c>
      <c r="AE38" s="2">
        <f t="shared" si="17"/>
        <v>418.05833550078313</v>
      </c>
      <c r="AF38" s="2">
        <f t="shared" si="17"/>
        <v>429.72863240388017</v>
      </c>
      <c r="AG38" s="2">
        <f t="shared" si="17"/>
        <v>441.26589589031545</v>
      </c>
      <c r="AH38" s="2">
        <f t="shared" si="17"/>
        <v>452.67648920382953</v>
      </c>
      <c r="AI38" s="2">
        <f t="shared" si="17"/>
        <v>463.96625579163481</v>
      </c>
      <c r="AJ38" s="2">
        <f t="shared" si="17"/>
        <v>475.14057816051661</v>
      </c>
      <c r="AK38" s="2">
        <f t="shared" si="17"/>
        <v>486.20442833499112</v>
      </c>
      <c r="AL38" s="2">
        <f t="shared" si="17"/>
        <v>497.16241134733446</v>
      </c>
      <c r="AM38" s="2">
        <f t="shared" ref="AM38:BB53" si="18">$B38*AM$6^0.702</f>
        <v>508.01880290888602</v>
      </c>
      <c r="AN38" s="2">
        <f t="shared" si="18"/>
        <v>518.77758219341683</v>
      </c>
      <c r="AO38" s="2">
        <f t="shared" si="18"/>
        <v>529.44246049153378</v>
      </c>
      <c r="AP38" s="2">
        <f t="shared" si="18"/>
        <v>540.01690635896227</v>
      </c>
      <c r="AQ38" s="2">
        <f t="shared" si="18"/>
        <v>550.50416777294424</v>
      </c>
      <c r="AR38" s="2">
        <f t="shared" si="18"/>
        <v>560.9072917237412</v>
      </c>
      <c r="AS38" s="2">
        <f t="shared" si="18"/>
        <v>571.22914159767765</v>
      </c>
      <c r="AT38" s="2">
        <f t="shared" si="18"/>
        <v>581.4724126507831</v>
      </c>
      <c r="AU38" s="2">
        <f t="shared" si="18"/>
        <v>591.6396458251445</v>
      </c>
      <c r="AV38" s="2">
        <f t="shared" si="18"/>
        <v>601.73324012146782</v>
      </c>
      <c r="AW38" s="2">
        <f t="shared" si="18"/>
        <v>611.75546370942607</v>
      </c>
      <c r="AX38" s="2">
        <f t="shared" si="18"/>
        <v>621.70846393085367</v>
      </c>
      <c r="AY38" s="2">
        <f t="shared" si="18"/>
        <v>631.59427632871302</v>
      </c>
      <c r="AZ38" s="2">
        <f t="shared" si="18"/>
        <v>641.41483281620663</v>
      </c>
      <c r="BA38" s="2">
        <f t="shared" si="18"/>
        <v>651.17196908479241</v>
      </c>
      <c r="BB38" s="2">
        <f t="shared" si="18"/>
        <v>660.86743133666346</v>
      </c>
      <c r="BC38" s="2">
        <f t="shared" ref="BC38:BR53" si="19">$B38*BC$6^0.702</f>
        <v>670.50288241604551</v>
      </c>
      <c r="BD38" s="2">
        <f t="shared" si="19"/>
        <v>680.07990740415653</v>
      </c>
      <c r="BE38" s="2">
        <f t="shared" si="19"/>
        <v>689.6000187344938</v>
      </c>
      <c r="BF38" s="2">
        <f t="shared" si="19"/>
        <v>699.06466087816614</v>
      </c>
      <c r="BG38" s="2">
        <f t="shared" si="19"/>
        <v>708.47521464295676</v>
      </c>
      <c r="BH38" s="2">
        <f t="shared" si="19"/>
        <v>717.83300112463769</v>
      </c>
      <c r="BI38" s="2">
        <f t="shared" si="19"/>
        <v>727.13928534457386</v>
      </c>
      <c r="BJ38" s="2">
        <f t="shared" si="19"/>
        <v>736.39527960375381</v>
      </c>
      <c r="BK38" s="2">
        <f t="shared" si="19"/>
        <v>745.6021465800236</v>
      </c>
      <c r="BL38" s="2">
        <f t="shared" si="19"/>
        <v>754.76100219232922</v>
      </c>
      <c r="BM38" s="2">
        <f t="shared" si="19"/>
        <v>763.87291825320426</v>
      </c>
      <c r="BN38" s="2">
        <f t="shared" si="19"/>
        <v>772.93892492847112</v>
      </c>
      <c r="BO38" s="2">
        <f t="shared" si="19"/>
        <v>781.96001302115212</v>
      </c>
      <c r="BP38" s="2">
        <f t="shared" si="19"/>
        <v>790.93713609480733</v>
      </c>
      <c r="BQ38" s="2">
        <f t="shared" si="19"/>
        <v>799.87121245000765</v>
      </c>
      <c r="BR38" s="2">
        <f t="shared" si="19"/>
        <v>808.7631269662578</v>
      </c>
      <c r="BS38" s="2">
        <f t="shared" ref="BS38:CH53" si="20">$B38*BS$6^0.702</f>
        <v>817.6137328204868</v>
      </c>
      <c r="BT38" s="2">
        <f t="shared" si="20"/>
        <v>826.42385309214421</v>
      </c>
      <c r="BU38" s="2">
        <f t="shared" si="20"/>
        <v>835.19428226399066</v>
      </c>
      <c r="BV38" s="2">
        <f t="shared" si="20"/>
        <v>843.92578762680898</v>
      </c>
      <c r="BW38" s="2">
        <f t="shared" si="20"/>
        <v>852.61911059550664</v>
      </c>
      <c r="BX38" s="2">
        <f t="shared" si="20"/>
        <v>861.27496794340709</v>
      </c>
      <c r="BY38" s="2">
        <f t="shared" si="20"/>
        <v>869.89405296089978</v>
      </c>
      <c r="BZ38" s="2">
        <f t="shared" si="20"/>
        <v>878.47703654408826</v>
      </c>
      <c r="CA38" s="2">
        <f t="shared" si="20"/>
        <v>887.02456821857822</v>
      </c>
      <c r="CB38" s="2">
        <f t="shared" si="20"/>
        <v>895.53727710310159</v>
      </c>
      <c r="CC38" s="2">
        <f t="shared" si="20"/>
        <v>904.01577281727475</v>
      </c>
      <c r="CD38" s="2">
        <f t="shared" si="20"/>
        <v>912.46064633743799</v>
      </c>
      <c r="CE38" s="2">
        <f t="shared" si="20"/>
        <v>920.87247080417444</v>
      </c>
      <c r="CF38" s="2">
        <f t="shared" si="20"/>
        <v>929.25180228484317</v>
      </c>
      <c r="CG38" s="2">
        <f t="shared" si="20"/>
        <v>937.59918049416899</v>
      </c>
      <c r="CH38" s="2">
        <f t="shared" si="20"/>
        <v>945.91512947569254</v>
      </c>
      <c r="CI38" s="2">
        <f t="shared" ref="CI38:CX53" si="21">$B38*CI$6^0.702</f>
        <v>954.20015824667996</v>
      </c>
      <c r="CJ38" s="2">
        <f t="shared" si="21"/>
        <v>962.45476140886205</v>
      </c>
      <c r="CK38" s="2">
        <f t="shared" si="21"/>
        <v>970.67941972722906</v>
      </c>
      <c r="CL38" s="2">
        <f t="shared" si="21"/>
        <v>978.8746006788906</v>
      </c>
      <c r="CM38" s="2">
        <f t="shared" si="21"/>
        <v>987.0407589739109</v>
      </c>
      <c r="CN38" s="2">
        <f t="shared" si="21"/>
        <v>995.17833704983934</v>
      </c>
      <c r="CO38" s="2">
        <f t="shared" si="21"/>
        <v>1003.2877655415788</v>
      </c>
      <c r="CP38" s="2">
        <f t="shared" si="21"/>
        <v>1011.3694637280671</v>
      </c>
      <c r="CQ38" s="2">
        <f t="shared" si="21"/>
        <v>1019.423839957186</v>
      </c>
      <c r="CR38" s="2">
        <f t="shared" si="21"/>
        <v>1027.4512920501779</v>
      </c>
      <c r="CS38" s="2">
        <f t="shared" si="21"/>
        <v>1035.4522076867793</v>
      </c>
      <c r="CT38" s="2">
        <f t="shared" si="21"/>
        <v>1043.4269647721953</v>
      </c>
      <c r="CU38" s="2">
        <f t="shared" si="21"/>
        <v>1051.3759317869531</v>
      </c>
      <c r="CV38" s="2">
        <f t="shared" si="21"/>
        <v>1059.2994681206121</v>
      </c>
      <c r="CW38" s="2">
        <f t="shared" si="21"/>
        <v>1067.1979243902417</v>
      </c>
      <c r="CX38" s="2">
        <f t="shared" si="21"/>
        <v>1075.0716427445059</v>
      </c>
      <c r="CY38" s="2">
        <f t="shared" si="15"/>
        <v>1082.9209571541585</v>
      </c>
      <c r="CZ38" s="2">
        <f t="shared" si="15"/>
        <v>1090.7461936896846</v>
      </c>
      <c r="DA38" s="2">
        <f t="shared" si="15"/>
        <v>1098.5476707867799</v>
      </c>
      <c r="DB38" s="2">
        <f t="shared" si="15"/>
        <v>1106.3256995003267</v>
      </c>
    </row>
    <row r="39" spans="2:106">
      <c r="B39" s="157">
        <f t="shared" si="9"/>
        <v>47.468057674942216</v>
      </c>
      <c r="F39" s="159">
        <v>7.2</v>
      </c>
      <c r="G39" s="2">
        <f t="shared" si="16"/>
        <v>47.468057674942216</v>
      </c>
      <c r="H39" s="2">
        <f t="shared" si="16"/>
        <v>77.219061377068002</v>
      </c>
      <c r="I39" s="2">
        <f t="shared" si="16"/>
        <v>102.64565779257737</v>
      </c>
      <c r="J39" s="2">
        <f t="shared" si="16"/>
        <v>125.61675644678996</v>
      </c>
      <c r="K39" s="2">
        <f t="shared" si="16"/>
        <v>146.91914910166176</v>
      </c>
      <c r="L39" s="2">
        <f t="shared" si="16"/>
        <v>166.97968565414232</v>
      </c>
      <c r="M39" s="2">
        <f t="shared" si="16"/>
        <v>186.06311413580369</v>
      </c>
      <c r="N39" s="2">
        <f t="shared" si="16"/>
        <v>204.34811326129713</v>
      </c>
      <c r="O39" s="2">
        <f t="shared" si="16"/>
        <v>221.9625487063648</v>
      </c>
      <c r="P39" s="2">
        <f t="shared" si="16"/>
        <v>239.00195937312782</v>
      </c>
      <c r="Q39" s="2">
        <f t="shared" si="16"/>
        <v>255.54013880202874</v>
      </c>
      <c r="R39" s="2">
        <f t="shared" si="16"/>
        <v>271.63560564344141</v>
      </c>
      <c r="S39" s="2">
        <f t="shared" si="16"/>
        <v>287.33577043961213</v>
      </c>
      <c r="T39" s="2">
        <f t="shared" si="16"/>
        <v>302.6797331554925</v>
      </c>
      <c r="U39" s="2">
        <f t="shared" si="16"/>
        <v>317.70022706925897</v>
      </c>
      <c r="V39" s="2">
        <f t="shared" ref="V39:AK54" si="22">$B39*V$6^0.702</f>
        <v>332.4250090085734</v>
      </c>
      <c r="W39" s="2">
        <f t="shared" si="17"/>
        <v>346.87787833101044</v>
      </c>
      <c r="X39" s="2">
        <f t="shared" si="17"/>
        <v>361.07943976429169</v>
      </c>
      <c r="Y39" s="2">
        <f t="shared" si="17"/>
        <v>375.04768511948527</v>
      </c>
      <c r="Z39" s="2">
        <f t="shared" si="17"/>
        <v>388.79844413384319</v>
      </c>
      <c r="AA39" s="2">
        <f t="shared" si="17"/>
        <v>402.34573894281885</v>
      </c>
      <c r="AB39" s="2">
        <f t="shared" si="17"/>
        <v>415.70206637873252</v>
      </c>
      <c r="AC39" s="2">
        <f t="shared" si="17"/>
        <v>428.87862539590844</v>
      </c>
      <c r="AD39" s="2">
        <f t="shared" si="17"/>
        <v>441.88550220479345</v>
      </c>
      <c r="AE39" s="2">
        <f t="shared" si="17"/>
        <v>454.73182240930191</v>
      </c>
      <c r="AF39" s="2">
        <f t="shared" si="17"/>
        <v>467.42587710969673</v>
      </c>
      <c r="AG39" s="2">
        <f t="shared" si="17"/>
        <v>479.97522825352337</v>
      </c>
      <c r="AH39" s="2">
        <f t="shared" si="17"/>
        <v>492.38679728972056</v>
      </c>
      <c r="AI39" s="2">
        <f t="shared" si="17"/>
        <v>504.66694027239464</v>
      </c>
      <c r="AJ39" s="2">
        <f t="shared" si="17"/>
        <v>516.82151187997624</v>
      </c>
      <c r="AK39" s="2">
        <f t="shared" si="17"/>
        <v>528.85592029973816</v>
      </c>
      <c r="AL39" s="2">
        <f t="shared" si="17"/>
        <v>540.77517453291614</v>
      </c>
      <c r="AM39" s="2">
        <f t="shared" si="18"/>
        <v>552.58392537066629</v>
      </c>
      <c r="AN39" s="2">
        <f t="shared" si="18"/>
        <v>564.28650105330075</v>
      </c>
      <c r="AO39" s="2">
        <f t="shared" si="18"/>
        <v>575.88693843835347</v>
      </c>
      <c r="AP39" s="2">
        <f t="shared" si="18"/>
        <v>587.38901035495383</v>
      </c>
      <c r="AQ39" s="2">
        <f t="shared" si="18"/>
        <v>598.7962497038601</v>
      </c>
      <c r="AR39" s="2">
        <f t="shared" si="18"/>
        <v>610.11197076759402</v>
      </c>
      <c r="AS39" s="2">
        <f t="shared" si="18"/>
        <v>621.33928811838405</v>
      </c>
      <c r="AT39" s="2">
        <f t="shared" si="18"/>
        <v>632.48113344920716</v>
      </c>
      <c r="AU39" s="2">
        <f t="shared" si="18"/>
        <v>643.54027060215833</v>
      </c>
      <c r="AV39" s="2">
        <f t="shared" si="18"/>
        <v>654.51930902637525</v>
      </c>
      <c r="AW39" s="2">
        <f t="shared" si="18"/>
        <v>665.42071586302291</v>
      </c>
      <c r="AX39" s="2">
        <f t="shared" si="18"/>
        <v>676.24682682600223</v>
      </c>
      <c r="AY39" s="2">
        <f t="shared" si="18"/>
        <v>686.99985602296852</v>
      </c>
      <c r="AZ39" s="2">
        <f t="shared" si="18"/>
        <v>697.68190484106492</v>
      </c>
      <c r="BA39" s="2">
        <f t="shared" si="18"/>
        <v>708.29497000479398</v>
      </c>
      <c r="BB39" s="2">
        <f t="shared" si="18"/>
        <v>718.84095089909351</v>
      </c>
      <c r="BC39" s="2">
        <f t="shared" si="19"/>
        <v>729.32165623849187</v>
      </c>
      <c r="BD39" s="2">
        <f t="shared" si="19"/>
        <v>739.73881015287657</v>
      </c>
      <c r="BE39" s="2">
        <f t="shared" si="19"/>
        <v>750.09405775151129</v>
      </c>
      <c r="BF39" s="2">
        <f t="shared" si="19"/>
        <v>760.38897021938135</v>
      </c>
      <c r="BG39" s="2">
        <f t="shared" si="19"/>
        <v>770.62504949338484</v>
      </c>
      <c r="BH39" s="2">
        <f t="shared" si="19"/>
        <v>780.80373256026962</v>
      </c>
      <c r="BI39" s="2">
        <f t="shared" si="19"/>
        <v>790.92639541334074</v>
      </c>
      <c r="BJ39" s="2">
        <f t="shared" si="19"/>
        <v>800.99435670071728</v>
      </c>
      <c r="BK39" s="2">
        <f t="shared" si="19"/>
        <v>811.00888109426648</v>
      </c>
      <c r="BL39" s="2">
        <f t="shared" si="19"/>
        <v>820.97118240510736</v>
      </c>
      <c r="BM39" s="2">
        <f t="shared" si="19"/>
        <v>830.88242646878302</v>
      </c>
      <c r="BN39" s="2">
        <f t="shared" si="19"/>
        <v>840.74373382073588</v>
      </c>
      <c r="BO39" s="2">
        <f t="shared" si="19"/>
        <v>850.55618218057009</v>
      </c>
      <c r="BP39" s="2">
        <f t="shared" si="19"/>
        <v>860.32080876165685</v>
      </c>
      <c r="BQ39" s="2">
        <f t="shared" si="19"/>
        <v>870.03861242098958</v>
      </c>
      <c r="BR39" s="2">
        <f t="shared" si="19"/>
        <v>879.71055566268728</v>
      </c>
      <c r="BS39" s="2">
        <f t="shared" si="20"/>
        <v>889.33756650723592</v>
      </c>
      <c r="BT39" s="2">
        <f t="shared" si="20"/>
        <v>898.92054023738979</v>
      </c>
      <c r="BU39" s="2">
        <f t="shared" si="20"/>
        <v>908.46034103061663</v>
      </c>
      <c r="BV39" s="2">
        <f t="shared" si="20"/>
        <v>917.95780348703386</v>
      </c>
      <c r="BW39" s="2">
        <f t="shared" si="20"/>
        <v>927.41373406096477</v>
      </c>
      <c r="BX39" s="2">
        <f t="shared" si="20"/>
        <v>936.82891240350591</v>
      </c>
      <c r="BY39" s="2">
        <f t="shared" si="20"/>
        <v>946.20409262281714</v>
      </c>
      <c r="BZ39" s="2">
        <f t="shared" si="20"/>
        <v>955.54000446827081</v>
      </c>
      <c r="CA39" s="2">
        <f t="shared" si="20"/>
        <v>964.83735444404897</v>
      </c>
      <c r="CB39" s="2">
        <f t="shared" si="20"/>
        <v>974.09682685730013</v>
      </c>
      <c r="CC39" s="2">
        <f t="shared" si="20"/>
        <v>983.31908480552886</v>
      </c>
      <c r="CD39" s="2">
        <f t="shared" si="20"/>
        <v>992.50477110751319</v>
      </c>
      <c r="CE39" s="2">
        <f t="shared" si="20"/>
        <v>1001.6545091816606</v>
      </c>
      <c r="CF39" s="2">
        <f t="shared" si="20"/>
        <v>1010.7689038754341</v>
      </c>
      <c r="CG39" s="2">
        <f t="shared" si="20"/>
        <v>1019.8485422491541</v>
      </c>
      <c r="CH39" s="2">
        <f t="shared" si="20"/>
        <v>1028.8939943172277</v>
      </c>
      <c r="CI39" s="2">
        <f t="shared" si="21"/>
        <v>1037.9058137496322</v>
      </c>
      <c r="CJ39" s="2">
        <f t="shared" si="21"/>
        <v>1046.8845385362299</v>
      </c>
      <c r="CK39" s="2">
        <f t="shared" si="21"/>
        <v>1055.8306916163372</v>
      </c>
      <c r="CL39" s="2">
        <f t="shared" si="21"/>
        <v>1064.744781475732</v>
      </c>
      <c r="CM39" s="2">
        <f t="shared" si="21"/>
        <v>1073.627302713179</v>
      </c>
      <c r="CN39" s="2">
        <f t="shared" si="21"/>
        <v>1082.4787365783411</v>
      </c>
      <c r="CO39" s="2">
        <f t="shared" si="21"/>
        <v>1091.2995514828669</v>
      </c>
      <c r="CP39" s="2">
        <f t="shared" si="21"/>
        <v>1100.0902034862568</v>
      </c>
      <c r="CQ39" s="2">
        <f t="shared" si="21"/>
        <v>1108.8511367580456</v>
      </c>
      <c r="CR39" s="2">
        <f t="shared" si="21"/>
        <v>1117.5827840176964</v>
      </c>
      <c r="CS39" s="2">
        <f t="shared" si="21"/>
        <v>1126.2855669535193</v>
      </c>
      <c r="CT39" s="2">
        <f t="shared" si="21"/>
        <v>1134.9598966218389</v>
      </c>
      <c r="CU39" s="2">
        <f t="shared" si="21"/>
        <v>1143.6061738275364</v>
      </c>
      <c r="CV39" s="2">
        <f t="shared" si="21"/>
        <v>1152.2247894870352</v>
      </c>
      <c r="CW39" s="2">
        <f t="shared" si="21"/>
        <v>1160.8161249747166</v>
      </c>
      <c r="CX39" s="2">
        <f t="shared" si="21"/>
        <v>1169.3805524536788</v>
      </c>
      <c r="CY39" s="2">
        <f t="shared" si="15"/>
        <v>1177.9184351917165</v>
      </c>
      <c r="CZ39" s="2">
        <f t="shared" si="15"/>
        <v>1186.4301278633172</v>
      </c>
      <c r="DA39" s="2">
        <f t="shared" si="15"/>
        <v>1194.9159768384297</v>
      </c>
      <c r="DB39" s="2">
        <f t="shared" si="15"/>
        <v>1203.3763204587196</v>
      </c>
    </row>
    <row r="40" spans="2:106">
      <c r="B40" s="157">
        <f t="shared" si="9"/>
        <v>51.497124142467513</v>
      </c>
      <c r="F40" s="159">
        <v>7.3</v>
      </c>
      <c r="G40" s="2">
        <f t="shared" ref="G40:V55" si="23">$B40*G$6^0.702</f>
        <v>51.497124142467513</v>
      </c>
      <c r="H40" s="2">
        <f t="shared" si="23"/>
        <v>83.773379082221538</v>
      </c>
      <c r="I40" s="2">
        <f t="shared" si="23"/>
        <v>111.35817307351051</v>
      </c>
      <c r="J40" s="2">
        <f t="shared" si="23"/>
        <v>136.2790478054319</v>
      </c>
      <c r="K40" s="2">
        <f t="shared" si="23"/>
        <v>159.38957755560156</v>
      </c>
      <c r="L40" s="2">
        <f t="shared" si="23"/>
        <v>181.15284303998089</v>
      </c>
      <c r="M40" s="2">
        <f t="shared" si="23"/>
        <v>201.85606397886491</v>
      </c>
      <c r="N40" s="2">
        <f t="shared" si="23"/>
        <v>221.69308525238367</v>
      </c>
      <c r="O40" s="2">
        <f t="shared" si="23"/>
        <v>240.80262571485287</v>
      </c>
      <c r="P40" s="2">
        <f t="shared" si="23"/>
        <v>259.28833356558704</v>
      </c>
      <c r="Q40" s="2">
        <f t="shared" si="23"/>
        <v>277.23026590612386</v>
      </c>
      <c r="R40" s="2">
        <f t="shared" si="23"/>
        <v>294.69190842242904</v>
      </c>
      <c r="S40" s="2">
        <f t="shared" si="23"/>
        <v>311.72469584133381</v>
      </c>
      <c r="T40" s="2">
        <f t="shared" si="23"/>
        <v>328.37104691447246</v>
      </c>
      <c r="U40" s="2">
        <f t="shared" si="23"/>
        <v>344.6664733053176</v>
      </c>
      <c r="V40" s="2">
        <f t="shared" si="22"/>
        <v>360.64108782804175</v>
      </c>
      <c r="W40" s="2">
        <f t="shared" si="17"/>
        <v>376.32070991852589</v>
      </c>
      <c r="X40" s="2">
        <f t="shared" si="17"/>
        <v>391.72769322411477</v>
      </c>
      <c r="Y40" s="2">
        <f t="shared" si="17"/>
        <v>406.88155669235965</v>
      </c>
      <c r="Z40" s="2">
        <f t="shared" si="17"/>
        <v>421.79947368118462</v>
      </c>
      <c r="AA40" s="2">
        <f t="shared" si="17"/>
        <v>436.49665651832237</v>
      </c>
      <c r="AB40" s="2">
        <f t="shared" si="17"/>
        <v>450.9866627613581</v>
      </c>
      <c r="AC40" s="2">
        <f t="shared" si="17"/>
        <v>465.28164192660535</v>
      </c>
      <c r="AD40" s="2">
        <f t="shared" si="17"/>
        <v>479.39253633732238</v>
      </c>
      <c r="AE40" s="2">
        <f t="shared" si="17"/>
        <v>493.32924617440267</v>
      </c>
      <c r="AF40" s="2">
        <f t="shared" si="17"/>
        <v>507.10076628280996</v>
      </c>
      <c r="AG40" s="2">
        <f t="shared" si="17"/>
        <v>520.71530046465</v>
      </c>
      <c r="AH40" s="2">
        <f t="shared" si="17"/>
        <v>534.18035765820059</v>
      </c>
      <c r="AI40" s="2">
        <f t="shared" si="17"/>
        <v>547.50283341645877</v>
      </c>
      <c r="AJ40" s="2">
        <f t="shared" si="17"/>
        <v>560.6890793602139</v>
      </c>
      <c r="AK40" s="2">
        <f t="shared" si="17"/>
        <v>573.74496272113731</v>
      </c>
      <c r="AL40" s="2">
        <f t="shared" si="17"/>
        <v>586.67591766214014</v>
      </c>
      <c r="AM40" s="2">
        <f t="shared" si="18"/>
        <v>599.48698973134981</v>
      </c>
      <c r="AN40" s="2">
        <f t="shared" si="18"/>
        <v>612.18287454808592</v>
      </c>
      <c r="AO40" s="2">
        <f t="shared" si="18"/>
        <v>624.76795161645578</v>
      </c>
      <c r="AP40" s="2">
        <f t="shared" si="18"/>
        <v>637.2463140015559</v>
      </c>
      <c r="AQ40" s="2">
        <f t="shared" si="18"/>
        <v>649.62179447510323</v>
      </c>
      <c r="AR40" s="2">
        <f t="shared" si="18"/>
        <v>661.89798863436533</v>
      </c>
      <c r="AS40" s="2">
        <f t="shared" si="18"/>
        <v>674.07827541500023</v>
      </c>
      <c r="AT40" s="2">
        <f t="shared" si="18"/>
        <v>686.16583535070947</v>
      </c>
      <c r="AU40" s="2">
        <f t="shared" si="18"/>
        <v>698.1636668772087</v>
      </c>
      <c r="AV40" s="2">
        <f t="shared" si="18"/>
        <v>710.0746009324539</v>
      </c>
      <c r="AW40" s="2">
        <f t="shared" si="18"/>
        <v>721.90131406739522</v>
      </c>
      <c r="AX40" s="2">
        <f t="shared" si="18"/>
        <v>733.64634025023361</v>
      </c>
      <c r="AY40" s="2">
        <f t="shared" si="18"/>
        <v>745.3120815210433</v>
      </c>
      <c r="AZ40" s="2">
        <f t="shared" si="18"/>
        <v>756.90081763172259</v>
      </c>
      <c r="BA40" s="2">
        <f t="shared" si="18"/>
        <v>768.41471478781295</v>
      </c>
      <c r="BB40" s="2">
        <f t="shared" si="18"/>
        <v>779.85583359315478</v>
      </c>
      <c r="BC40" s="2">
        <f t="shared" si="19"/>
        <v>791.22613628511726</v>
      </c>
      <c r="BD40" s="2">
        <f t="shared" si="19"/>
        <v>802.52749333692361</v>
      </c>
      <c r="BE40" s="2">
        <f t="shared" si="19"/>
        <v>813.76168949394025</v>
      </c>
      <c r="BF40" s="2">
        <f t="shared" si="19"/>
        <v>824.93042930259696</v>
      </c>
      <c r="BG40" s="2">
        <f t="shared" si="19"/>
        <v>836.03534218349114</v>
      </c>
      <c r="BH40" s="2">
        <f t="shared" si="19"/>
        <v>847.07798709413191</v>
      </c>
      <c r="BI40" s="2">
        <f t="shared" si="19"/>
        <v>858.05985682149026</v>
      </c>
      <c r="BJ40" s="2">
        <f t="shared" si="19"/>
        <v>868.98238193991904</v>
      </c>
      <c r="BK40" s="2">
        <f t="shared" si="19"/>
        <v>879.84693446604047</v>
      </c>
      <c r="BL40" s="2">
        <f t="shared" si="19"/>
        <v>890.65483123869194</v>
      </c>
      <c r="BM40" s="2">
        <f t="shared" si="19"/>
        <v>901.40733704899048</v>
      </c>
      <c r="BN40" s="2">
        <f t="shared" si="19"/>
        <v>912.10566754290107</v>
      </c>
      <c r="BO40" s="2">
        <f t="shared" si="19"/>
        <v>922.75099191636252</v>
      </c>
      <c r="BP40" s="2">
        <f t="shared" si="19"/>
        <v>933.34443542093015</v>
      </c>
      <c r="BQ40" s="2">
        <f t="shared" si="19"/>
        <v>943.88708169611073</v>
      </c>
      <c r="BR40" s="2">
        <f t="shared" si="19"/>
        <v>954.37997494292108</v>
      </c>
      <c r="BS40" s="2">
        <f t="shared" si="20"/>
        <v>964.82412195179074</v>
      </c>
      <c r="BT40" s="2">
        <f t="shared" si="20"/>
        <v>975.22049399665434</v>
      </c>
      <c r="BU40" s="2">
        <f t="shared" si="20"/>
        <v>985.57002860595742</v>
      </c>
      <c r="BV40" s="2">
        <f t="shared" si="20"/>
        <v>995.8736312202841</v>
      </c>
      <c r="BW40" s="2">
        <f t="shared" si="20"/>
        <v>1006.1321767454222</v>
      </c>
      <c r="BX40" s="2">
        <f t="shared" si="20"/>
        <v>1016.3465110088874</v>
      </c>
      <c r="BY40" s="2">
        <f t="shared" si="20"/>
        <v>1026.517452127187</v>
      </c>
      <c r="BZ40" s="2">
        <f t="shared" si="20"/>
        <v>1036.645791790477</v>
      </c>
      <c r="CA40" s="2">
        <f t="shared" si="20"/>
        <v>1046.7322964706834</v>
      </c>
      <c r="CB40" s="2">
        <f t="shared" si="20"/>
        <v>1056.7777085586245</v>
      </c>
      <c r="CC40" s="2">
        <f t="shared" si="20"/>
        <v>1066.78274743521</v>
      </c>
      <c r="CD40" s="2">
        <f t="shared" si="20"/>
        <v>1076.7481104813739</v>
      </c>
      <c r="CE40" s="2">
        <f t="shared" si="20"/>
        <v>1086.6744740309859</v>
      </c>
      <c r="CF40" s="2">
        <f t="shared" si="20"/>
        <v>1096.5624942706781</v>
      </c>
      <c r="CG40" s="2">
        <f t="shared" si="20"/>
        <v>1106.4128080901753</v>
      </c>
      <c r="CH40" s="2">
        <f t="shared" si="20"/>
        <v>1116.2260338864401</v>
      </c>
      <c r="CI40" s="2">
        <f t="shared" si="21"/>
        <v>1126.0027723246976</v>
      </c>
      <c r="CJ40" s="2">
        <f t="shared" si="21"/>
        <v>1135.7436070591375</v>
      </c>
      <c r="CK40" s="2">
        <f t="shared" si="21"/>
        <v>1145.4491054159198</v>
      </c>
      <c r="CL40" s="2">
        <f t="shared" si="21"/>
        <v>1155.119819040857</v>
      </c>
      <c r="CM40" s="2">
        <f t="shared" si="21"/>
        <v>1164.7562845140246</v>
      </c>
      <c r="CN40" s="2">
        <f t="shared" si="21"/>
        <v>1174.3590239333314</v>
      </c>
      <c r="CO40" s="2">
        <f t="shared" si="21"/>
        <v>1183.9285454689868</v>
      </c>
      <c r="CP40" s="2">
        <f t="shared" si="21"/>
        <v>1193.4653438906078</v>
      </c>
      <c r="CQ40" s="2">
        <f t="shared" si="21"/>
        <v>1202.9699010686306</v>
      </c>
      <c r="CR40" s="2">
        <f t="shared" si="21"/>
        <v>1212.442686451544</v>
      </c>
      <c r="CS40" s="2">
        <f t="shared" si="21"/>
        <v>1221.8841575203633</v>
      </c>
      <c r="CT40" s="2">
        <f t="shared" si="21"/>
        <v>1231.2947602216816</v>
      </c>
      <c r="CU40" s="2">
        <f t="shared" si="21"/>
        <v>1240.6749293805103</v>
      </c>
      <c r="CV40" s="2">
        <f t="shared" si="21"/>
        <v>1250.0250890940754</v>
      </c>
      <c r="CW40" s="2">
        <f t="shared" si="21"/>
        <v>1259.3456531076365</v>
      </c>
      <c r="CX40" s="2">
        <f t="shared" si="21"/>
        <v>1268.6370251733213</v>
      </c>
      <c r="CY40" s="2">
        <f t="shared" si="15"/>
        <v>1277.8995993929245</v>
      </c>
      <c r="CZ40" s="2">
        <f t="shared" si="15"/>
        <v>1287.1337605455378</v>
      </c>
      <c r="DA40" s="2">
        <f t="shared" si="15"/>
        <v>1296.3398844008286</v>
      </c>
      <c r="DB40" s="2">
        <f t="shared" si="15"/>
        <v>1305.5183380187441</v>
      </c>
    </row>
    <row r="41" spans="2:106">
      <c r="B41" s="157">
        <f t="shared" si="9"/>
        <v>55.706821391057531</v>
      </c>
      <c r="F41" s="159">
        <v>7.4</v>
      </c>
      <c r="G41" s="2">
        <f t="shared" si="23"/>
        <v>55.706821391057531</v>
      </c>
      <c r="H41" s="2">
        <f t="shared" si="23"/>
        <v>90.621539427095868</v>
      </c>
      <c r="I41" s="2">
        <f t="shared" si="23"/>
        <v>120.46128713282516</v>
      </c>
      <c r="J41" s="2">
        <f t="shared" si="23"/>
        <v>147.41935014542011</v>
      </c>
      <c r="K41" s="2">
        <f t="shared" si="23"/>
        <v>172.41907924648163</v>
      </c>
      <c r="L41" s="2">
        <f t="shared" si="23"/>
        <v>195.96141026812217</v>
      </c>
      <c r="M41" s="2">
        <f t="shared" si="23"/>
        <v>218.35704206828569</v>
      </c>
      <c r="N41" s="2">
        <f t="shared" si="23"/>
        <v>239.81566562088179</v>
      </c>
      <c r="O41" s="2">
        <f t="shared" si="23"/>
        <v>260.48733952762109</v>
      </c>
      <c r="P41" s="2">
        <f t="shared" si="23"/>
        <v>280.48418484036546</v>
      </c>
      <c r="Q41" s="2">
        <f t="shared" si="23"/>
        <v>299.89280302921082</v>
      </c>
      <c r="R41" s="2">
        <f t="shared" si="23"/>
        <v>318.78186949745145</v>
      </c>
      <c r="S41" s="2">
        <f t="shared" si="23"/>
        <v>337.20702356842042</v>
      </c>
      <c r="T41" s="2">
        <f t="shared" si="23"/>
        <v>355.21415156801021</v>
      </c>
      <c r="U41" s="2">
        <f t="shared" si="23"/>
        <v>372.84166810533344</v>
      </c>
      <c r="V41" s="2">
        <f t="shared" si="22"/>
        <v>390.12214760446972</v>
      </c>
      <c r="W41" s="2">
        <f t="shared" si="17"/>
        <v>407.0835201435932</v>
      </c>
      <c r="X41" s="2">
        <f t="shared" si="17"/>
        <v>423.74996669709429</v>
      </c>
      <c r="Y41" s="2">
        <f t="shared" si="17"/>
        <v>440.14260181346646</v>
      </c>
      <c r="Z41" s="2">
        <f t="shared" si="17"/>
        <v>456.28000270839874</v>
      </c>
      <c r="AA41" s="2">
        <f t="shared" si="17"/>
        <v>472.17862526050692</v>
      </c>
      <c r="AB41" s="2">
        <f t="shared" si="17"/>
        <v>487.85313530699011</v>
      </c>
      <c r="AC41" s="2">
        <f t="shared" si="17"/>
        <v>503.31667554166938</v>
      </c>
      <c r="AD41" s="2">
        <f t="shared" si="17"/>
        <v>518.58108278179418</v>
      </c>
      <c r="AE41" s="2">
        <f t="shared" si="17"/>
        <v>533.65706651100948</v>
      </c>
      <c r="AF41" s="2">
        <f t="shared" si="17"/>
        <v>548.55435686920555</v>
      </c>
      <c r="AG41" s="2">
        <f t="shared" si="17"/>
        <v>563.28182828861964</v>
      </c>
      <c r="AH41" s="2">
        <f t="shared" si="17"/>
        <v>577.84760353514298</v>
      </c>
      <c r="AI41" s="2">
        <f t="shared" si="17"/>
        <v>592.25914184743419</v>
      </c>
      <c r="AJ41" s="2">
        <f t="shared" si="17"/>
        <v>606.52331406752057</v>
      </c>
      <c r="AK41" s="2">
        <f t="shared" si="17"/>
        <v>620.64646705131338</v>
      </c>
      <c r="AL41" s="2">
        <f t="shared" si="17"/>
        <v>634.63447918421275</v>
      </c>
      <c r="AM41" s="2">
        <f t="shared" si="18"/>
        <v>648.49280846903002</v>
      </c>
      <c r="AN41" s="2">
        <f t="shared" si="18"/>
        <v>662.22653437439794</v>
      </c>
      <c r="AO41" s="2">
        <f t="shared" si="18"/>
        <v>675.84039441250115</v>
      </c>
      <c r="AP41" s="2">
        <f t="shared" si="18"/>
        <v>689.33881624119533</v>
      </c>
      <c r="AQ41" s="2">
        <f t="shared" si="18"/>
        <v>702.72594594694726</v>
      </c>
      <c r="AR41" s="2">
        <f t="shared" si="18"/>
        <v>716.00567305364996</v>
      </c>
      <c r="AS41" s="2">
        <f t="shared" si="18"/>
        <v>729.18165271231089</v>
      </c>
      <c r="AT41" s="2">
        <f t="shared" si="18"/>
        <v>742.25732545336336</v>
      </c>
      <c r="AU41" s="2">
        <f t="shared" si="18"/>
        <v>755.23593482342562</v>
      </c>
      <c r="AV41" s="2">
        <f t="shared" si="18"/>
        <v>768.12054317904131</v>
      </c>
      <c r="AW41" s="2">
        <f t="shared" si="18"/>
        <v>780.91404586918736</v>
      </c>
      <c r="AX41" s="2">
        <f t="shared" si="18"/>
        <v>793.61918400448599</v>
      </c>
      <c r="AY41" s="2">
        <f t="shared" si="18"/>
        <v>806.23855598280147</v>
      </c>
      <c r="AZ41" s="2">
        <f t="shared" si="18"/>
        <v>818.7746279172211</v>
      </c>
      <c r="BA41" s="2">
        <f t="shared" si="18"/>
        <v>831.22974309248571</v>
      </c>
      <c r="BB41" s="2">
        <f t="shared" si="18"/>
        <v>843.60613055909084</v>
      </c>
      <c r="BC41" s="2">
        <f t="shared" si="19"/>
        <v>855.90591295997001</v>
      </c>
      <c r="BD41" s="2">
        <f t="shared" si="19"/>
        <v>868.13111367253509</v>
      </c>
      <c r="BE41" s="2">
        <f t="shared" si="19"/>
        <v>880.28366333840938</v>
      </c>
      <c r="BF41" s="2">
        <f t="shared" si="19"/>
        <v>892.36540584431668</v>
      </c>
      <c r="BG41" s="2">
        <f t="shared" si="19"/>
        <v>904.37810380989254</v>
      </c>
      <c r="BH41" s="2">
        <f t="shared" si="19"/>
        <v>916.32344363159041</v>
      </c>
      <c r="BI41" s="2">
        <f t="shared" si="19"/>
        <v>928.20304012613167</v>
      </c>
      <c r="BJ41" s="2">
        <f t="shared" si="19"/>
        <v>940.01844081197078</v>
      </c>
      <c r="BK41" s="2">
        <f t="shared" si="19"/>
        <v>951.77112986295606</v>
      </c>
      <c r="BL41" s="2">
        <f t="shared" si="19"/>
        <v>963.46253176457367</v>
      </c>
      <c r="BM41" s="2">
        <f t="shared" si="19"/>
        <v>975.09401469988279</v>
      </c>
      <c r="BN41" s="2">
        <f t="shared" si="19"/>
        <v>986.66689368935852</v>
      </c>
      <c r="BO41" s="2">
        <f t="shared" si="19"/>
        <v>998.1824335063335</v>
      </c>
      <c r="BP41" s="2">
        <f t="shared" si="19"/>
        <v>1009.6418513874683</v>
      </c>
      <c r="BQ41" s="2">
        <f t="shared" si="19"/>
        <v>1021.0463195557453</v>
      </c>
      <c r="BR41" s="2">
        <f t="shared" si="19"/>
        <v>1032.3969675717083</v>
      </c>
      <c r="BS41" s="2">
        <f t="shared" si="20"/>
        <v>1043.6948845271379</v>
      </c>
      <c r="BT41" s="2">
        <f t="shared" si="20"/>
        <v>1054.9411210939795</v>
      </c>
      <c r="BU41" s="2">
        <f t="shared" si="20"/>
        <v>1066.1366914401217</v>
      </c>
      <c r="BV41" s="2">
        <f t="shared" si="20"/>
        <v>1077.2825750225293</v>
      </c>
      <c r="BW41" s="2">
        <f t="shared" si="20"/>
        <v>1088.3797182672649</v>
      </c>
      <c r="BX41" s="2">
        <f t="shared" si="20"/>
        <v>1099.4290361450799</v>
      </c>
      <c r="BY41" s="2">
        <f t="shared" si="20"/>
        <v>1110.4314136504447</v>
      </c>
      <c r="BZ41" s="2">
        <f t="shared" si="20"/>
        <v>1121.387707191225</v>
      </c>
      <c r="CA41" s="2">
        <f t="shared" si="20"/>
        <v>1132.2987458955583</v>
      </c>
      <c r="CB41" s="2">
        <f t="shared" si="20"/>
        <v>1143.1653328419354</v>
      </c>
      <c r="CC41" s="2">
        <f t="shared" si="20"/>
        <v>1153.9882462179644</v>
      </c>
      <c r="CD41" s="2">
        <f t="shared" si="20"/>
        <v>1164.7682404128616</v>
      </c>
      <c r="CE41" s="2">
        <f t="shared" si="20"/>
        <v>1175.5060470482604</v>
      </c>
      <c r="CF41" s="2">
        <f t="shared" si="20"/>
        <v>1186.2023759515951</v>
      </c>
      <c r="CG41" s="2">
        <f t="shared" si="20"/>
        <v>1196.8579160759432</v>
      </c>
      <c r="CH41" s="2">
        <f t="shared" si="20"/>
        <v>1207.4733363699054</v>
      </c>
      <c r="CI41" s="2">
        <f t="shared" si="21"/>
        <v>1218.0492866008419</v>
      </c>
      <c r="CJ41" s="2">
        <f t="shared" si="21"/>
        <v>1228.5863981344892</v>
      </c>
      <c r="CK41" s="2">
        <f t="shared" si="21"/>
        <v>1239.085284673798</v>
      </c>
      <c r="CL41" s="2">
        <f t="shared" si="21"/>
        <v>1249.5465429595627</v>
      </c>
      <c r="CM41" s="2">
        <f t="shared" si="21"/>
        <v>1259.9707534352726</v>
      </c>
      <c r="CN41" s="2">
        <f t="shared" si="21"/>
        <v>1270.3584808783874</v>
      </c>
      <c r="CO41" s="2">
        <f t="shared" si="21"/>
        <v>1280.7102750001297</v>
      </c>
      <c r="CP41" s="2">
        <f t="shared" si="21"/>
        <v>1291.026671015682</v>
      </c>
      <c r="CQ41" s="2">
        <f t="shared" si="21"/>
        <v>1301.3081901865862</v>
      </c>
      <c r="CR41" s="2">
        <f t="shared" si="21"/>
        <v>1311.5553403369886</v>
      </c>
      <c r="CS41" s="2">
        <f t="shared" si="21"/>
        <v>1321.7686163452661</v>
      </c>
      <c r="CT41" s="2">
        <f t="shared" si="21"/>
        <v>1331.9485006124778</v>
      </c>
      <c r="CU41" s="2">
        <f t="shared" si="21"/>
        <v>1342.0954635089524</v>
      </c>
      <c r="CV41" s="2">
        <f t="shared" si="21"/>
        <v>1352.2099638002783</v>
      </c>
      <c r="CW41" s="2">
        <f t="shared" si="21"/>
        <v>1362.2924490538419</v>
      </c>
      <c r="CX41" s="2">
        <f t="shared" si="21"/>
        <v>1372.3433560269971</v>
      </c>
      <c r="CY41" s="2">
        <f t="shared" si="15"/>
        <v>1382.363111037886</v>
      </c>
      <c r="CZ41" s="2">
        <f t="shared" si="15"/>
        <v>1392.3521303198513</v>
      </c>
      <c r="DA41" s="2">
        <f t="shared" si="15"/>
        <v>1402.3108203603251</v>
      </c>
      <c r="DB41" s="2">
        <f t="shared" si="15"/>
        <v>1412.2395782250323</v>
      </c>
    </row>
    <row r="42" spans="2:106">
      <c r="B42" s="157">
        <f t="shared" si="9"/>
        <v>60.072954538938546</v>
      </c>
      <c r="C42" s="2">
        <v>0.80179999999999996</v>
      </c>
      <c r="F42" s="159">
        <v>7.5</v>
      </c>
      <c r="G42" s="2">
        <f t="shared" si="23"/>
        <v>60.072954538938546</v>
      </c>
      <c r="H42" s="2">
        <f t="shared" si="23"/>
        <v>97.72418318461898</v>
      </c>
      <c r="I42" s="2">
        <f t="shared" si="23"/>
        <v>129.90268058614953</v>
      </c>
      <c r="J42" s="2">
        <f t="shared" si="23"/>
        <v>158.97363551364469</v>
      </c>
      <c r="K42" s="2">
        <f t="shared" si="23"/>
        <v>185.93276820641273</v>
      </c>
      <c r="L42" s="2">
        <f t="shared" si="23"/>
        <v>211.32027634075195</v>
      </c>
      <c r="M42" s="2">
        <f t="shared" si="23"/>
        <v>235.47121041680742</v>
      </c>
      <c r="N42" s="2">
        <f t="shared" si="23"/>
        <v>258.61169635647434</v>
      </c>
      <c r="O42" s="2">
        <f t="shared" si="23"/>
        <v>280.90355390343274</v>
      </c>
      <c r="P42" s="2">
        <f t="shared" si="23"/>
        <v>302.46769182043687</v>
      </c>
      <c r="Q42" s="2">
        <f t="shared" si="23"/>
        <v>323.39749914039442</v>
      </c>
      <c r="R42" s="2">
        <f t="shared" si="23"/>
        <v>343.76703383820006</v>
      </c>
      <c r="S42" s="2">
        <f t="shared" si="23"/>
        <v>363.63629608003998</v>
      </c>
      <c r="T42" s="2">
        <f t="shared" si="23"/>
        <v>383.05476862404788</v>
      </c>
      <c r="U42" s="2">
        <f t="shared" si="23"/>
        <v>402.0638769008844</v>
      </c>
      <c r="V42" s="2">
        <f t="shared" si="22"/>
        <v>420.69874842003583</v>
      </c>
      <c r="W42" s="2">
        <f t="shared" si="17"/>
        <v>438.98950233521668</v>
      </c>
      <c r="X42" s="2">
        <f t="shared" si="17"/>
        <v>456.96221485287685</v>
      </c>
      <c r="Y42" s="2">
        <f t="shared" si="17"/>
        <v>474.63965541632842</v>
      </c>
      <c r="Z42" s="2">
        <f t="shared" si="17"/>
        <v>492.04185726756373</v>
      </c>
      <c r="AA42" s="2">
        <f t="shared" si="17"/>
        <v>509.18656604748082</v>
      </c>
      <c r="AB42" s="2">
        <f t="shared" si="17"/>
        <v>526.08959705749771</v>
      </c>
      <c r="AC42" s="2">
        <f t="shared" si="17"/>
        <v>542.76512307625671</v>
      </c>
      <c r="AD42" s="2">
        <f t="shared" si="17"/>
        <v>559.22590865514917</v>
      </c>
      <c r="AE42" s="2">
        <f t="shared" si="17"/>
        <v>575.48350265494457</v>
      </c>
      <c r="AF42" s="2">
        <f t="shared" si="17"/>
        <v>591.54839783463865</v>
      </c>
      <c r="AG42" s="2">
        <f t="shared" si="17"/>
        <v>607.43016417778165</v>
      </c>
      <c r="AH42" s="2">
        <f t="shared" si="17"/>
        <v>623.13756108823009</v>
      </c>
      <c r="AI42" s="2">
        <f t="shared" si="17"/>
        <v>638.67863243733791</v>
      </c>
      <c r="AJ42" s="2">
        <f t="shared" si="17"/>
        <v>654.06078758307012</v>
      </c>
      <c r="AK42" s="2">
        <f t="shared" si="17"/>
        <v>669.29087082881892</v>
      </c>
      <c r="AL42" s="2">
        <f t="shared" si="17"/>
        <v>684.3752212901552</v>
      </c>
      <c r="AM42" s="2">
        <f t="shared" si="18"/>
        <v>699.3197247517387</v>
      </c>
      <c r="AN42" s="2">
        <f t="shared" si="18"/>
        <v>714.12985879567907</v>
      </c>
      <c r="AO42" s="2">
        <f t="shared" si="18"/>
        <v>728.81073224612032</v>
      </c>
      <c r="AP42" s="2">
        <f t="shared" si="18"/>
        <v>743.36711978742665</v>
      </c>
      <c r="AQ42" s="2">
        <f t="shared" si="18"/>
        <v>757.80349246385447</v>
      </c>
      <c r="AR42" s="2">
        <f t="shared" si="18"/>
        <v>772.12404464848362</v>
      </c>
      <c r="AS42" s="2">
        <f t="shared" si="18"/>
        <v>786.33271797206658</v>
      </c>
      <c r="AT42" s="2">
        <f t="shared" si="18"/>
        <v>800.43322262346601</v>
      </c>
      <c r="AU42" s="2">
        <f t="shared" si="18"/>
        <v>814.42905636873058</v>
      </c>
      <c r="AV42" s="2">
        <f t="shared" si="18"/>
        <v>828.32352158270123</v>
      </c>
      <c r="AW42" s="2">
        <f t="shared" si="18"/>
        <v>842.11974054310156</v>
      </c>
      <c r="AX42" s="2">
        <f t="shared" si="18"/>
        <v>855.82066920056116</v>
      </c>
      <c r="AY42" s="2">
        <f t="shared" si="18"/>
        <v>869.4291096075558</v>
      </c>
      <c r="AZ42" s="2">
        <f t="shared" si="18"/>
        <v>882.94772116370075</v>
      </c>
      <c r="BA42" s="2">
        <f t="shared" si="18"/>
        <v>896.37903081334844</v>
      </c>
      <c r="BB42" s="2">
        <f t="shared" si="18"/>
        <v>909.72544231326958</v>
      </c>
      <c r="BC42" s="2">
        <f t="shared" si="19"/>
        <v>922.98924467276777</v>
      </c>
      <c r="BD42" s="2">
        <f t="shared" si="19"/>
        <v>936.17261985549203</v>
      </c>
      <c r="BE42" s="2">
        <f t="shared" si="19"/>
        <v>949.27764982095061</v>
      </c>
      <c r="BF42" s="2">
        <f t="shared" si="19"/>
        <v>962.30632297416412</v>
      </c>
      <c r="BG42" s="2">
        <f t="shared" si="19"/>
        <v>975.26054008359483</v>
      </c>
      <c r="BH42" s="2">
        <f t="shared" si="19"/>
        <v>988.14211972037913</v>
      </c>
      <c r="BI42" s="2">
        <f t="shared" si="19"/>
        <v>1000.9528032657172</v>
      </c>
      <c r="BJ42" s="2">
        <f t="shared" si="19"/>
        <v>1013.6942595279066</v>
      </c>
      <c r="BK42" s="2">
        <f t="shared" si="19"/>
        <v>1026.368089005879</v>
      </c>
      <c r="BL42" s="2">
        <f t="shared" si="19"/>
        <v>1038.9758278320091</v>
      </c>
      <c r="BM42" s="2">
        <f t="shared" si="19"/>
        <v>1051.5189514234303</v>
      </c>
      <c r="BN42" s="2">
        <f t="shared" si="19"/>
        <v>1063.9988778679683</v>
      </c>
      <c r="BO42" s="2">
        <f t="shared" si="19"/>
        <v>1076.4169710680862</v>
      </c>
      <c r="BP42" s="2">
        <f t="shared" si="19"/>
        <v>1088.7745436637938</v>
      </c>
      <c r="BQ42" s="2">
        <f t="shared" si="19"/>
        <v>1101.072859753386</v>
      </c>
      <c r="BR42" s="2">
        <f t="shared" si="19"/>
        <v>1113.3131374289651</v>
      </c>
      <c r="BS42" s="2">
        <f t="shared" si="20"/>
        <v>1125.4965511420507</v>
      </c>
      <c r="BT42" s="2">
        <f t="shared" si="20"/>
        <v>1137.6242339130961</v>
      </c>
      <c r="BU42" s="2">
        <f t="shared" si="20"/>
        <v>1149.6972793974189</v>
      </c>
      <c r="BV42" s="2">
        <f t="shared" si="20"/>
        <v>1161.7167438188758</v>
      </c>
      <c r="BW42" s="2">
        <f t="shared" si="20"/>
        <v>1173.6836477815584</v>
      </c>
      <c r="BX42" s="2">
        <f t="shared" si="20"/>
        <v>1185.5989779688739</v>
      </c>
      <c r="BY42" s="2">
        <f t="shared" si="20"/>
        <v>1197.4636887384984</v>
      </c>
      <c r="BZ42" s="2">
        <f t="shared" si="20"/>
        <v>1209.2787036209702</v>
      </c>
      <c r="CA42" s="2">
        <f t="shared" si="20"/>
        <v>1221.044916728998</v>
      </c>
      <c r="CB42" s="2">
        <f t="shared" si="20"/>
        <v>1232.7631940839492</v>
      </c>
      <c r="CC42" s="2">
        <f t="shared" si="20"/>
        <v>1244.4343748654364</v>
      </c>
      <c r="CD42" s="2">
        <f t="shared" si="20"/>
        <v>1256.0592725894346</v>
      </c>
      <c r="CE42" s="2">
        <f t="shared" si="20"/>
        <v>1267.6386762198806</v>
      </c>
      <c r="CF42" s="2">
        <f t="shared" si="20"/>
        <v>1279.1733512183489</v>
      </c>
      <c r="CG42" s="2">
        <f t="shared" si="20"/>
        <v>1290.6640405359869</v>
      </c>
      <c r="CH42" s="2">
        <f t="shared" si="20"/>
        <v>1302.1114655515755</v>
      </c>
      <c r="CI42" s="2">
        <f t="shared" si="21"/>
        <v>1313.5163269592865</v>
      </c>
      <c r="CJ42" s="2">
        <f t="shared" si="21"/>
        <v>1324.8793056094044</v>
      </c>
      <c r="CK42" s="2">
        <f t="shared" si="21"/>
        <v>1336.201063305072</v>
      </c>
      <c r="CL42" s="2">
        <f t="shared" si="21"/>
        <v>1347.4822435578321</v>
      </c>
      <c r="CM42" s="2">
        <f t="shared" si="21"/>
        <v>1358.7234723045897</v>
      </c>
      <c r="CN42" s="2">
        <f t="shared" si="21"/>
        <v>1369.9253585883632</v>
      </c>
      <c r="CO42" s="2">
        <f t="shared" si="21"/>
        <v>1381.0884952050883</v>
      </c>
      <c r="CP42" s="2">
        <f t="shared" si="21"/>
        <v>1392.213459318504</v>
      </c>
      <c r="CQ42" s="2">
        <f t="shared" si="21"/>
        <v>1403.3008130450639</v>
      </c>
      <c r="CR42" s="2">
        <f t="shared" si="21"/>
        <v>1414.3511040106441</v>
      </c>
      <c r="CS42" s="2">
        <f t="shared" si="21"/>
        <v>1425.364865880701</v>
      </c>
      <c r="CT42" s="2">
        <f t="shared" si="21"/>
        <v>1436.3426188654373</v>
      </c>
      <c r="CU42" s="2">
        <f t="shared" si="21"/>
        <v>1447.2848702013944</v>
      </c>
      <c r="CV42" s="2">
        <f t="shared" si="21"/>
        <v>1458.1921146108275</v>
      </c>
      <c r="CW42" s="2">
        <f t="shared" si="21"/>
        <v>1469.0648347401091</v>
      </c>
      <c r="CX42" s="2">
        <f t="shared" si="21"/>
        <v>1479.9035015783211</v>
      </c>
      <c r="CY42" s="2">
        <f t="shared" ref="CY42:DB57" si="24">$B42*CY$6^0.702</f>
        <v>1490.7085748571394</v>
      </c>
      <c r="CZ42" s="2">
        <f t="shared" si="24"/>
        <v>1501.480503433025</v>
      </c>
      <c r="DA42" s="2">
        <f t="shared" si="24"/>
        <v>1512.2197256526722</v>
      </c>
      <c r="DB42" s="2">
        <f t="shared" si="24"/>
        <v>1522.9266697026235</v>
      </c>
    </row>
    <row r="43" spans="2:106">
      <c r="B43" s="157">
        <f t="shared" si="9"/>
        <v>64.567858286625551</v>
      </c>
      <c r="F43" s="159">
        <v>7.6</v>
      </c>
      <c r="G43" s="2">
        <f t="shared" si="23"/>
        <v>64.567858286625551</v>
      </c>
      <c r="H43" s="2">
        <f t="shared" si="23"/>
        <v>105.03630559656847</v>
      </c>
      <c r="I43" s="2">
        <f t="shared" si="23"/>
        <v>139.62252956449129</v>
      </c>
      <c r="J43" s="2">
        <f t="shared" si="23"/>
        <v>170.86869204179553</v>
      </c>
      <c r="K43" s="2">
        <f t="shared" si="23"/>
        <v>199.84501712180611</v>
      </c>
      <c r="L43" s="2">
        <f t="shared" si="23"/>
        <v>227.13212227668987</v>
      </c>
      <c r="M43" s="2">
        <f t="shared" si="23"/>
        <v>253.0901278530865</v>
      </c>
      <c r="N43" s="2">
        <f t="shared" si="23"/>
        <v>277.96207943768161</v>
      </c>
      <c r="O43" s="2">
        <f t="shared" si="23"/>
        <v>301.92190478811773</v>
      </c>
      <c r="P43" s="2">
        <f t="shared" si="23"/>
        <v>325.09955955447128</v>
      </c>
      <c r="Q43" s="2">
        <f t="shared" si="23"/>
        <v>347.59542051841709</v>
      </c>
      <c r="R43" s="2">
        <f t="shared" si="23"/>
        <v>369.48908697492391</v>
      </c>
      <c r="S43" s="2">
        <f t="shared" si="23"/>
        <v>390.84504854760377</v>
      </c>
      <c r="T43" s="2">
        <f t="shared" si="23"/>
        <v>411.71649049660141</v>
      </c>
      <c r="U43" s="2">
        <f t="shared" si="23"/>
        <v>432.1479378724473</v>
      </c>
      <c r="V43" s="2">
        <f t="shared" si="22"/>
        <v>452.17714656831953</v>
      </c>
      <c r="W43" s="2">
        <f t="shared" si="17"/>
        <v>471.83648937599565</v>
      </c>
      <c r="X43" s="2">
        <f t="shared" si="17"/>
        <v>491.15399363016627</v>
      </c>
      <c r="Y43" s="2">
        <f t="shared" si="17"/>
        <v>510.15413247686388</v>
      </c>
      <c r="Z43" s="2">
        <f t="shared" si="17"/>
        <v>528.85843812704616</v>
      </c>
      <c r="AA43" s="2">
        <f t="shared" si="17"/>
        <v>547.28598402292198</v>
      </c>
      <c r="AB43" s="2">
        <f t="shared" si="17"/>
        <v>565.45376883133838</v>
      </c>
      <c r="AC43" s="2">
        <f t="shared" si="17"/>
        <v>583.37702579610539</v>
      </c>
      <c r="AD43" s="2">
        <f t="shared" si="17"/>
        <v>601.06947456446983</v>
      </c>
      <c r="AE43" s="2">
        <f t="shared" si="17"/>
        <v>618.54352813012008</v>
      </c>
      <c r="AF43" s="2">
        <f t="shared" si="17"/>
        <v>635.81046436312374</v>
      </c>
      <c r="AG43" s="2">
        <f t="shared" si="17"/>
        <v>652.88056931227652</v>
      </c>
      <c r="AH43" s="2">
        <f t="shared" si="17"/>
        <v>669.76325779579736</v>
      </c>
      <c r="AI43" s="2">
        <f t="shared" si="17"/>
        <v>686.46717556033991</v>
      </c>
      <c r="AJ43" s="2">
        <f t="shared" si="17"/>
        <v>703.00028636228569</v>
      </c>
      <c r="AK43" s="2">
        <f t="shared" si="17"/>
        <v>719.36994662375332</v>
      </c>
      <c r="AL43" s="2">
        <f t="shared" si="17"/>
        <v>735.58296977882469</v>
      </c>
      <c r="AM43" s="2">
        <f t="shared" si="18"/>
        <v>751.64568201060035</v>
      </c>
      <c r="AN43" s="2">
        <f t="shared" si="18"/>
        <v>767.56397075624943</v>
      </c>
      <c r="AO43" s="2">
        <f t="shared" si="18"/>
        <v>783.3433271029985</v>
      </c>
      <c r="AP43" s="2">
        <f t="shared" si="18"/>
        <v>798.988882996592</v>
      </c>
      <c r="AQ43" s="2">
        <f t="shared" si="18"/>
        <v>814.50544402307378</v>
      </c>
      <c r="AR43" s="2">
        <f t="shared" si="18"/>
        <v>829.89751839564383</v>
      </c>
      <c r="AS43" s="2">
        <f t="shared" si="18"/>
        <v>845.16934267396198</v>
      </c>
      <c r="AT43" s="2">
        <f t="shared" si="18"/>
        <v>860.32490465837088</v>
      </c>
      <c r="AU43" s="2">
        <f t="shared" si="18"/>
        <v>875.36796383205717</v>
      </c>
      <c r="AV43" s="2">
        <f t="shared" si="18"/>
        <v>890.30206966703145</v>
      </c>
      <c r="AW43" s="2">
        <f t="shared" si="18"/>
        <v>905.1305780625853</v>
      </c>
      <c r="AX43" s="2">
        <f t="shared" si="18"/>
        <v>919.85666614564457</v>
      </c>
      <c r="AY43" s="2">
        <f t="shared" si="18"/>
        <v>934.48334562969217</v>
      </c>
      <c r="AZ43" s="2">
        <f t="shared" si="18"/>
        <v>949.01347490148157</v>
      </c>
      <c r="BA43" s="2">
        <f t="shared" si="18"/>
        <v>963.44976998165976</v>
      </c>
      <c r="BB43" s="2">
        <f t="shared" si="18"/>
        <v>977.79481448589365</v>
      </c>
      <c r="BC43" s="2">
        <f t="shared" si="19"/>
        <v>992.05106869650967</v>
      </c>
      <c r="BD43" s="2">
        <f t="shared" si="19"/>
        <v>1006.2208778405864</v>
      </c>
      <c r="BE43" s="2">
        <f t="shared" si="19"/>
        <v>1020.3064796583435</v>
      </c>
      <c r="BF43" s="2">
        <f t="shared" si="19"/>
        <v>1034.3100113353842</v>
      </c>
      <c r="BG43" s="2">
        <f t="shared" si="19"/>
        <v>1048.2335158634282</v>
      </c>
      <c r="BH43" s="2">
        <f t="shared" si="19"/>
        <v>1062.0789478865304</v>
      </c>
      <c r="BI43" s="2">
        <f t="shared" si="19"/>
        <v>1075.8481790831422</v>
      </c>
      <c r="BJ43" s="2">
        <f t="shared" si="19"/>
        <v>1089.5430031286121</v>
      </c>
      <c r="BK43" s="2">
        <f t="shared" si="19"/>
        <v>1103.1651402777372</v>
      </c>
      <c r="BL43" s="2">
        <f t="shared" si="19"/>
        <v>1116.7162416025888</v>
      </c>
      <c r="BM43" s="2">
        <f t="shared" si="19"/>
        <v>1130.1978929170346</v>
      </c>
      <c r="BN43" s="2">
        <f t="shared" si="19"/>
        <v>1143.6116184160212</v>
      </c>
      <c r="BO43" s="2">
        <f t="shared" si="19"/>
        <v>1156.958884054764</v>
      </c>
      <c r="BP43" s="2">
        <f t="shared" si="19"/>
        <v>1170.2411006903571</v>
      </c>
      <c r="BQ43" s="2">
        <f t="shared" si="19"/>
        <v>1183.4596270060922</v>
      </c>
      <c r="BR43" s="2">
        <f t="shared" si="19"/>
        <v>1196.6157722366961</v>
      </c>
      <c r="BS43" s="2">
        <f t="shared" si="20"/>
        <v>1209.7107987109466</v>
      </c>
      <c r="BT43" s="2">
        <f t="shared" si="20"/>
        <v>1222.7459242265136</v>
      </c>
      <c r="BU43" s="2">
        <f t="shared" si="20"/>
        <v>1235.7223242704713</v>
      </c>
      <c r="BV43" s="2">
        <f t="shared" si="20"/>
        <v>1248.6411340976576</v>
      </c>
      <c r="BW43" s="2">
        <f t="shared" si="20"/>
        <v>1261.50345067793</v>
      </c>
      <c r="BX43" s="2">
        <f t="shared" si="20"/>
        <v>1274.3103345223772</v>
      </c>
      <c r="BY43" s="2">
        <f t="shared" si="20"/>
        <v>1287.0628113976131</v>
      </c>
      <c r="BZ43" s="2">
        <f t="shared" si="20"/>
        <v>1299.7618739365021</v>
      </c>
      <c r="CA43" s="2">
        <f t="shared" si="20"/>
        <v>1312.4084831529162</v>
      </c>
      <c r="CB43" s="2">
        <f t="shared" si="20"/>
        <v>1325.0035698674781</v>
      </c>
      <c r="CC43" s="2">
        <f t="shared" si="20"/>
        <v>1337.5480360506454</v>
      </c>
      <c r="CD43" s="2">
        <f t="shared" si="20"/>
        <v>1350.0427560889798</v>
      </c>
      <c r="CE43" s="2">
        <f t="shared" si="20"/>
        <v>1362.4885779799217</v>
      </c>
      <c r="CF43" s="2">
        <f t="shared" si="20"/>
        <v>1374.8863244600059</v>
      </c>
      <c r="CG43" s="2">
        <f t="shared" si="20"/>
        <v>1387.2367940710183</v>
      </c>
      <c r="CH43" s="2">
        <f t="shared" si="20"/>
        <v>1399.5407621682457</v>
      </c>
      <c r="CI43" s="2">
        <f t="shared" si="21"/>
        <v>1411.7989818746591</v>
      </c>
      <c r="CJ43" s="2">
        <f t="shared" si="21"/>
        <v>1424.0121849845411</v>
      </c>
      <c r="CK43" s="2">
        <f t="shared" si="21"/>
        <v>1436.1810828198479</v>
      </c>
      <c r="CL43" s="2">
        <f t="shared" si="21"/>
        <v>1448.3063670422839</v>
      </c>
      <c r="CM43" s="2">
        <f t="shared" si="21"/>
        <v>1460.3887104239086</v>
      </c>
      <c r="CN43" s="2">
        <f t="shared" si="21"/>
        <v>1472.428767578826</v>
      </c>
      <c r="CO43" s="2">
        <f t="shared" si="21"/>
        <v>1484.4271756583846</v>
      </c>
      <c r="CP43" s="2">
        <f t="shared" si="21"/>
        <v>1496.3845550120702</v>
      </c>
      <c r="CQ43" s="2">
        <f t="shared" si="21"/>
        <v>1508.3015098161859</v>
      </c>
      <c r="CR43" s="2">
        <f t="shared" si="21"/>
        <v>1520.1786286722108</v>
      </c>
      <c r="CS43" s="2">
        <f t="shared" si="21"/>
        <v>1532.0164851766303</v>
      </c>
      <c r="CT43" s="2">
        <f t="shared" si="21"/>
        <v>1543.8156384638985</v>
      </c>
      <c r="CU43" s="2">
        <f t="shared" si="21"/>
        <v>1555.5766337240661</v>
      </c>
      <c r="CV43" s="2">
        <f t="shared" si="21"/>
        <v>1567.3000026965274</v>
      </c>
      <c r="CW43" s="2">
        <f t="shared" si="21"/>
        <v>1578.9862641412271</v>
      </c>
      <c r="CX43" s="2">
        <f t="shared" si="21"/>
        <v>1590.6359242885733</v>
      </c>
      <c r="CY43" s="2">
        <f t="shared" si="24"/>
        <v>1602.2494772692435</v>
      </c>
      <c r="CZ43" s="2">
        <f t="shared" si="24"/>
        <v>1613.8274055249713</v>
      </c>
      <c r="DA43" s="2">
        <f t="shared" si="24"/>
        <v>1625.3701802013409</v>
      </c>
      <c r="DB43" s="2">
        <f t="shared" si="24"/>
        <v>1636.87826152356</v>
      </c>
    </row>
    <row r="44" spans="2:106">
      <c r="B44" s="157">
        <f t="shared" si="9"/>
        <v>69.161090533109217</v>
      </c>
      <c r="F44" s="159">
        <v>7.7</v>
      </c>
      <c r="G44" s="2">
        <f t="shared" si="23"/>
        <v>69.161090533109217</v>
      </c>
      <c r="H44" s="2">
        <f t="shared" si="23"/>
        <v>112.50838471952747</v>
      </c>
      <c r="I44" s="2">
        <f t="shared" si="23"/>
        <v>149.55500560054531</v>
      </c>
      <c r="J44" s="2">
        <f t="shared" si="23"/>
        <v>183.02395949261995</v>
      </c>
      <c r="K44" s="2">
        <f t="shared" si="23"/>
        <v>214.06160415599459</v>
      </c>
      <c r="L44" s="2">
        <f t="shared" si="23"/>
        <v>243.28986106403423</v>
      </c>
      <c r="M44" s="2">
        <f t="shared" si="23"/>
        <v>271.09446882659324</v>
      </c>
      <c r="N44" s="2">
        <f t="shared" si="23"/>
        <v>297.73576282214776</v>
      </c>
      <c r="O44" s="2">
        <f t="shared" si="23"/>
        <v>323.40004369178661</v>
      </c>
      <c r="P44" s="2">
        <f t="shared" si="23"/>
        <v>348.22651187855894</v>
      </c>
      <c r="Q44" s="2">
        <f t="shared" si="23"/>
        <v>372.32268477376493</v>
      </c>
      <c r="R44" s="2">
        <f t="shared" si="23"/>
        <v>395.77382421188088</v>
      </c>
      <c r="S44" s="2">
        <f t="shared" si="23"/>
        <v>418.64900748330211</v>
      </c>
      <c r="T44" s="2">
        <f t="shared" si="23"/>
        <v>441.00520334445804</v>
      </c>
      <c r="U44" s="2">
        <f t="shared" si="23"/>
        <v>462.89010427164322</v>
      </c>
      <c r="V44" s="2">
        <f t="shared" si="22"/>
        <v>484.34415203907076</v>
      </c>
      <c r="W44" s="2">
        <f t="shared" si="17"/>
        <v>505.40202237615699</v>
      </c>
      <c r="X44" s="2">
        <f t="shared" si="17"/>
        <v>526.09373642783953</v>
      </c>
      <c r="Y44" s="2">
        <f t="shared" si="17"/>
        <v>546.44550831230811</v>
      </c>
      <c r="Z44" s="2">
        <f t="shared" si="17"/>
        <v>566.48040200025878</v>
      </c>
      <c r="AA44" s="2">
        <f t="shared" si="17"/>
        <v>586.21884778159711</v>
      </c>
      <c r="AB44" s="2">
        <f t="shared" si="17"/>
        <v>605.6790535753704</v>
      </c>
      <c r="AC44" s="2">
        <f t="shared" si="17"/>
        <v>624.87733628881756</v>
      </c>
      <c r="AD44" s="2">
        <f t="shared" si="17"/>
        <v>643.82839155828924</v>
      </c>
      <c r="AE44" s="2">
        <f t="shared" si="17"/>
        <v>662.5455154137768</v>
      </c>
      <c r="AF44" s="2">
        <f t="shared" si="17"/>
        <v>681.04078801115747</v>
      </c>
      <c r="AG44" s="2">
        <f t="shared" si="17"/>
        <v>699.32522712879472</v>
      </c>
      <c r="AH44" s="2">
        <f t="shared" si="17"/>
        <v>717.40891733682076</v>
      </c>
      <c r="AI44" s="2">
        <f t="shared" si="17"/>
        <v>735.3011194235429</v>
      </c>
      <c r="AJ44" s="2">
        <f t="shared" si="17"/>
        <v>753.0103636715304</v>
      </c>
      <c r="AK44" s="2">
        <f t="shared" si="17"/>
        <v>770.54452982450812</v>
      </c>
      <c r="AL44" s="2">
        <f t="shared" si="17"/>
        <v>787.91091601104745</v>
      </c>
      <c r="AM44" s="2">
        <f t="shared" si="18"/>
        <v>805.1162984466489</v>
      </c>
      <c r="AN44" s="2">
        <f t="shared" si="18"/>
        <v>822.16698338934668</v>
      </c>
      <c r="AO44" s="2">
        <f t="shared" si="18"/>
        <v>839.06885255166571</v>
      </c>
      <c r="AP44" s="2">
        <f t="shared" si="18"/>
        <v>855.82740295602048</v>
      </c>
      <c r="AQ44" s="2">
        <f t="shared" si="18"/>
        <v>872.44778204852798</v>
      </c>
      <c r="AR44" s="2">
        <f t="shared" si="18"/>
        <v>888.9348187479344</v>
      </c>
      <c r="AS44" s="2">
        <f t="shared" si="18"/>
        <v>905.29305099453927</v>
      </c>
      <c r="AT44" s="2">
        <f t="shared" si="18"/>
        <v>921.52675027306975</v>
      </c>
      <c r="AU44" s="2">
        <f t="shared" si="18"/>
        <v>937.63994350905705</v>
      </c>
      <c r="AV44" s="2">
        <f t="shared" si="18"/>
        <v>953.63643267706823</v>
      </c>
      <c r="AW44" s="2">
        <f t="shared" si="18"/>
        <v>969.51981240856389</v>
      </c>
      <c r="AX44" s="2">
        <f t="shared" si="18"/>
        <v>985.29348584511911</v>
      </c>
      <c r="AY44" s="2">
        <f t="shared" si="18"/>
        <v>1000.9606789476744</v>
      </c>
      <c r="AZ44" s="2">
        <f t="shared" si="18"/>
        <v>1016.5244534430747</v>
      </c>
      <c r="BA44" s="2">
        <f t="shared" si="18"/>
        <v>1031.9877185644098</v>
      </c>
      <c r="BB44" s="2">
        <f t="shared" si="18"/>
        <v>1047.3532417207555</v>
      </c>
      <c r="BC44" s="2">
        <f t="shared" si="19"/>
        <v>1062.623658214153</v>
      </c>
      <c r="BD44" s="2">
        <f t="shared" si="19"/>
        <v>1077.8014801065876</v>
      </c>
      <c r="BE44" s="2">
        <f t="shared" si="19"/>
        <v>1092.8891043267799</v>
      </c>
      <c r="BF44" s="2">
        <f t="shared" si="19"/>
        <v>1107.8888200955726</v>
      </c>
      <c r="BG44" s="2">
        <f t="shared" si="19"/>
        <v>1122.8028157391557</v>
      </c>
      <c r="BH44" s="2">
        <f t="shared" si="19"/>
        <v>1137.6331849511714</v>
      </c>
      <c r="BI44" s="2">
        <f t="shared" si="19"/>
        <v>1152.3819325576478</v>
      </c>
      <c r="BJ44" s="2">
        <f t="shared" si="19"/>
        <v>1167.0509798325199</v>
      </c>
      <c r="BK44" s="2">
        <f t="shared" si="19"/>
        <v>1181.6421694061753</v>
      </c>
      <c r="BL44" s="2">
        <f t="shared" si="19"/>
        <v>1196.1572698047512</v>
      </c>
      <c r="BM44" s="2">
        <f t="shared" si="19"/>
        <v>1210.5979796538393</v>
      </c>
      <c r="BN44" s="2">
        <f t="shared" si="19"/>
        <v>1224.9659315766594</v>
      </c>
      <c r="BO44" s="2">
        <f t="shared" si="19"/>
        <v>1239.2626958136382</v>
      </c>
      <c r="BP44" s="2">
        <f t="shared" si="19"/>
        <v>1253.4897835875086</v>
      </c>
      <c r="BQ44" s="2">
        <f t="shared" si="19"/>
        <v>1267.6486502356563</v>
      </c>
      <c r="BR44" s="2">
        <f t="shared" si="19"/>
        <v>1281.7406981292288</v>
      </c>
      <c r="BS44" s="2">
        <f t="shared" si="20"/>
        <v>1295.7672793966253</v>
      </c>
      <c r="BT44" s="2">
        <f t="shared" si="20"/>
        <v>1309.7296984672807</v>
      </c>
      <c r="BU44" s="2">
        <f t="shared" si="20"/>
        <v>1323.629214450141</v>
      </c>
      <c r="BV44" s="2">
        <f t="shared" si="20"/>
        <v>1337.4670433598717</v>
      </c>
      <c r="BW44" s="2">
        <f t="shared" si="20"/>
        <v>1351.244360202639</v>
      </c>
      <c r="BX44" s="2">
        <f t="shared" si="20"/>
        <v>1364.962300932234</v>
      </c>
      <c r="BY44" s="2">
        <f t="shared" si="20"/>
        <v>1378.6219642863189</v>
      </c>
      <c r="BZ44" s="2">
        <f t="shared" si="20"/>
        <v>1392.2244135117355</v>
      </c>
      <c r="CA44" s="2">
        <f t="shared" si="20"/>
        <v>1405.7706779870193</v>
      </c>
      <c r="CB44" s="2">
        <f t="shared" si="20"/>
        <v>1419.2617547495672</v>
      </c>
      <c r="CC44" s="2">
        <f t="shared" si="20"/>
        <v>1432.6986099342662</v>
      </c>
      <c r="CD44" s="2">
        <f t="shared" si="20"/>
        <v>1446.0821801298428</v>
      </c>
      <c r="CE44" s="2">
        <f t="shared" si="20"/>
        <v>1459.4133736586314</v>
      </c>
      <c r="CF44" s="2">
        <f t="shared" si="20"/>
        <v>1472.6930717850478</v>
      </c>
      <c r="CG44" s="2">
        <f t="shared" si="20"/>
        <v>1485.9221298575931</v>
      </c>
      <c r="CH44" s="2">
        <f t="shared" si="20"/>
        <v>1499.1013783888257</v>
      </c>
      <c r="CI44" s="2">
        <f t="shared" si="21"/>
        <v>1512.2316240774242</v>
      </c>
      <c r="CJ44" s="2">
        <f t="shared" si="21"/>
        <v>1525.3136507760976</v>
      </c>
      <c r="CK44" s="2">
        <f t="shared" si="21"/>
        <v>1538.3482204088671</v>
      </c>
      <c r="CL44" s="2">
        <f t="shared" si="21"/>
        <v>1551.3360738409092</v>
      </c>
      <c r="CM44" s="2">
        <f t="shared" si="21"/>
        <v>1564.277931703984</v>
      </c>
      <c r="CN44" s="2">
        <f t="shared" si="21"/>
        <v>1577.1744951801732</v>
      </c>
      <c r="CO44" s="2">
        <f t="shared" si="21"/>
        <v>1590.0264467465367</v>
      </c>
      <c r="CP44" s="2">
        <f t="shared" si="21"/>
        <v>1602.8344508830203</v>
      </c>
      <c r="CQ44" s="2">
        <f t="shared" si="21"/>
        <v>1615.5991547458575</v>
      </c>
      <c r="CR44" s="2">
        <f t="shared" si="21"/>
        <v>1628.3211888084957</v>
      </c>
      <c r="CS44" s="2">
        <f t="shared" si="21"/>
        <v>1641.0011674719617</v>
      </c>
      <c r="CT44" s="2">
        <f t="shared" si="21"/>
        <v>1653.639689646451</v>
      </c>
      <c r="CU44" s="2">
        <f t="shared" si="21"/>
        <v>1666.2373393057769</v>
      </c>
      <c r="CV44" s="2">
        <f t="shared" si="21"/>
        <v>1678.7946860162435</v>
      </c>
      <c r="CW44" s="2">
        <f t="shared" si="21"/>
        <v>1691.3122854413723</v>
      </c>
      <c r="CX44" s="2">
        <f t="shared" si="21"/>
        <v>1703.7906798238209</v>
      </c>
      <c r="CY44" s="2">
        <f t="shared" si="24"/>
        <v>1716.2303984457651</v>
      </c>
      <c r="CZ44" s="2">
        <f t="shared" si="24"/>
        <v>1728.6319580689083</v>
      </c>
      <c r="DA44" s="2">
        <f t="shared" si="24"/>
        <v>1740.9958633552174</v>
      </c>
      <c r="DB44" s="2">
        <f t="shared" si="24"/>
        <v>1753.3226072694297</v>
      </c>
    </row>
    <row r="45" spans="2:106">
      <c r="B45" s="157">
        <f t="shared" si="9"/>
        <v>73.820262784971149</v>
      </c>
      <c r="F45" s="159">
        <v>7.8</v>
      </c>
      <c r="G45" s="2">
        <f t="shared" si="23"/>
        <v>73.820262784971149</v>
      </c>
      <c r="H45" s="2">
        <f t="shared" si="23"/>
        <v>120.08773229988529</v>
      </c>
      <c r="I45" s="2">
        <f t="shared" si="23"/>
        <v>159.63007131813313</v>
      </c>
      <c r="J45" s="2">
        <f t="shared" si="23"/>
        <v>195.35372680717217</v>
      </c>
      <c r="K45" s="2">
        <f t="shared" si="23"/>
        <v>228.48228316184694</v>
      </c>
      <c r="L45" s="2">
        <f t="shared" si="23"/>
        <v>259.6795588130343</v>
      </c>
      <c r="M45" s="2">
        <f t="shared" si="23"/>
        <v>289.35727840715424</v>
      </c>
      <c r="N45" s="2">
        <f t="shared" si="23"/>
        <v>317.79331532508013</v>
      </c>
      <c r="O45" s="2">
        <f t="shared" si="23"/>
        <v>345.1865207152855</v>
      </c>
      <c r="P45" s="2">
        <f t="shared" si="23"/>
        <v>371.68547253116088</v>
      </c>
      <c r="Q45" s="2">
        <f t="shared" si="23"/>
        <v>397.40493128354501</v>
      </c>
      <c r="R45" s="2">
        <f t="shared" si="23"/>
        <v>422.4359026373001</v>
      </c>
      <c r="S45" s="2">
        <f t="shared" si="23"/>
        <v>446.85211740971306</v>
      </c>
      <c r="T45" s="2">
        <f t="shared" si="23"/>
        <v>470.71438216901083</v>
      </c>
      <c r="U45" s="2">
        <f t="shared" si="23"/>
        <v>494.07360228851525</v>
      </c>
      <c r="V45" s="2">
        <f t="shared" si="22"/>
        <v>516.9729439817271</v>
      </c>
      <c r="W45" s="2">
        <f t="shared" si="17"/>
        <v>539.44941897645515</v>
      </c>
      <c r="X45" s="2">
        <f t="shared" si="17"/>
        <v>561.53507085083447</v>
      </c>
      <c r="Y45" s="2">
        <f t="shared" si="17"/>
        <v>583.25787968844293</v>
      </c>
      <c r="Z45" s="2">
        <f t="shared" si="17"/>
        <v>604.64246320951167</v>
      </c>
      <c r="AA45" s="2">
        <f t="shared" si="17"/>
        <v>625.71062803041991</v>
      </c>
      <c r="AB45" s="2">
        <f t="shared" si="17"/>
        <v>646.48180868232487</v>
      </c>
      <c r="AC45" s="2">
        <f t="shared" si="17"/>
        <v>666.97342129286312</v>
      </c>
      <c r="AD45" s="2">
        <f t="shared" si="17"/>
        <v>687.20115149869594</v>
      </c>
      <c r="AE45" s="2">
        <f t="shared" si="17"/>
        <v>707.17919104290297</v>
      </c>
      <c r="AF45" s="2">
        <f t="shared" si="17"/>
        <v>726.92043388471018</v>
      </c>
      <c r="AG45" s="2">
        <f t="shared" si="17"/>
        <v>746.43664003668835</v>
      </c>
      <c r="AH45" s="2">
        <f t="shared" si="17"/>
        <v>765.73857343577811</v>
      </c>
      <c r="AI45" s="2">
        <f t="shared" si="17"/>
        <v>784.8361187414198</v>
      </c>
      <c r="AJ45" s="2">
        <f t="shared" si="17"/>
        <v>803.73838089536662</v>
      </c>
      <c r="AK45" s="2">
        <f t="shared" si="17"/>
        <v>822.45377047570446</v>
      </c>
      <c r="AL45" s="2">
        <f t="shared" si="17"/>
        <v>840.99007726372292</v>
      </c>
      <c r="AM45" s="2">
        <f t="shared" si="18"/>
        <v>859.35453396794435</v>
      </c>
      <c r="AN45" s="2">
        <f t="shared" si="18"/>
        <v>877.55387167982065</v>
      </c>
      <c r="AO45" s="2">
        <f t="shared" si="18"/>
        <v>895.59436834495466</v>
      </c>
      <c r="AP45" s="2">
        <f t="shared" si="18"/>
        <v>913.48189130343678</v>
      </c>
      <c r="AQ45" s="2">
        <f t="shared" si="18"/>
        <v>931.22193476916823</v>
      </c>
      <c r="AR45" s="2">
        <f t="shared" si="18"/>
        <v>948.8196529704594</v>
      </c>
      <c r="AS45" s="2">
        <f t="shared" si="18"/>
        <v>966.27988955484159</v>
      </c>
      <c r="AT45" s="2">
        <f t="shared" si="18"/>
        <v>983.60720376397228</v>
      </c>
      <c r="AU45" s="2">
        <f t="shared" si="18"/>
        <v>1000.805893805104</v>
      </c>
      <c r="AV45" s="2">
        <f t="shared" si="18"/>
        <v>1017.8800177802635</v>
      </c>
      <c r="AW45" s="2">
        <f t="shared" si="18"/>
        <v>1034.8334124802961</v>
      </c>
      <c r="AX45" s="2">
        <f t="shared" si="18"/>
        <v>1051.6697103060712</v>
      </c>
      <c r="AY45" s="2">
        <f t="shared" si="18"/>
        <v>1068.3923545417033</v>
      </c>
      <c r="AZ45" s="2">
        <f t="shared" si="18"/>
        <v>1085.0046131732595</v>
      </c>
      <c r="BA45" s="2">
        <f t="shared" si="18"/>
        <v>1101.5095914200117</v>
      </c>
      <c r="BB45" s="2">
        <f t="shared" si="18"/>
        <v>1117.910243122966</v>
      </c>
      <c r="BC45" s="2">
        <f t="shared" si="19"/>
        <v>1134.2093811164436</v>
      </c>
      <c r="BD45" s="2">
        <f t="shared" si="19"/>
        <v>1150.409686692404</v>
      </c>
      <c r="BE45" s="2">
        <f t="shared" si="19"/>
        <v>1166.5137182533622</v>
      </c>
      <c r="BF45" s="2">
        <f t="shared" si="19"/>
        <v>1182.523919238005</v>
      </c>
      <c r="BG45" s="2">
        <f t="shared" si="19"/>
        <v>1198.4426253933998</v>
      </c>
      <c r="BH45" s="2">
        <f t="shared" si="19"/>
        <v>1214.2720714589593</v>
      </c>
      <c r="BI45" s="2">
        <f t="shared" si="19"/>
        <v>1230.0143973197423</v>
      </c>
      <c r="BJ45" s="2">
        <f t="shared" si="19"/>
        <v>1245.6716536800627</v>
      </c>
      <c r="BK45" s="2">
        <f t="shared" si="19"/>
        <v>1261.2458073027117</v>
      </c>
      <c r="BL45" s="2">
        <f t="shared" si="19"/>
        <v>1276.7387458540516</v>
      </c>
      <c r="BM45" s="2">
        <f t="shared" si="19"/>
        <v>1292.152282390912</v>
      </c>
      <c r="BN45" s="2">
        <f t="shared" si="19"/>
        <v>1307.4881595213724</v>
      </c>
      <c r="BO45" s="2">
        <f t="shared" si="19"/>
        <v>1322.7480532681795</v>
      </c>
      <c r="BP45" s="2">
        <f t="shared" si="19"/>
        <v>1337.9335766605438</v>
      </c>
      <c r="BQ45" s="2">
        <f t="shared" si="19"/>
        <v>1353.0462830775032</v>
      </c>
      <c r="BR45" s="2">
        <f t="shared" si="19"/>
        <v>1368.0876693636826</v>
      </c>
      <c r="BS45" s="2">
        <f t="shared" si="20"/>
        <v>1383.059178736258</v>
      </c>
      <c r="BT45" s="2">
        <f t="shared" si="20"/>
        <v>1397.9622035001062</v>
      </c>
      <c r="BU45" s="2">
        <f t="shared" si="20"/>
        <v>1412.7980875865123</v>
      </c>
      <c r="BV45" s="2">
        <f t="shared" si="20"/>
        <v>1427.5681289293502</v>
      </c>
      <c r="BW45" s="2">
        <f t="shared" si="20"/>
        <v>1442.2735816913771</v>
      </c>
      <c r="BX45" s="2">
        <f t="shared" si="20"/>
        <v>1456.9156583521344</v>
      </c>
      <c r="BY45" s="2">
        <f t="shared" si="20"/>
        <v>1471.4955316678979</v>
      </c>
      <c r="BZ45" s="2">
        <f t="shared" si="20"/>
        <v>1486.0143365132146</v>
      </c>
      <c r="CA45" s="2">
        <f t="shared" si="20"/>
        <v>1500.4731716127196</v>
      </c>
      <c r="CB45" s="2">
        <f t="shared" si="20"/>
        <v>1514.8731011711861</v>
      </c>
      <c r="CC45" s="2">
        <f t="shared" si="20"/>
        <v>1529.2151564090691</v>
      </c>
      <c r="CD45" s="2">
        <f t="shared" si="20"/>
        <v>1543.5003370102281</v>
      </c>
      <c r="CE45" s="2">
        <f t="shared" si="20"/>
        <v>1557.7296124879097</v>
      </c>
      <c r="CF45" s="2">
        <f t="shared" si="20"/>
        <v>1571.9039234746322</v>
      </c>
      <c r="CG45" s="2">
        <f t="shared" si="20"/>
        <v>1586.0241829411225</v>
      </c>
      <c r="CH45" s="2">
        <f t="shared" si="20"/>
        <v>1600.0912773490436</v>
      </c>
      <c r="CI45" s="2">
        <f t="shared" si="21"/>
        <v>1614.10606774191</v>
      </c>
      <c r="CJ45" s="2">
        <f t="shared" si="21"/>
        <v>1628.0693907782024</v>
      </c>
      <c r="CK45" s="2">
        <f t="shared" si="21"/>
        <v>1641.9820597104456</v>
      </c>
      <c r="CL45" s="2">
        <f t="shared" si="21"/>
        <v>1655.8448653136491</v>
      </c>
      <c r="CM45" s="2">
        <f t="shared" si="21"/>
        <v>1669.6585767663416</v>
      </c>
      <c r="CN45" s="2">
        <f t="shared" si="21"/>
        <v>1683.4239424871091</v>
      </c>
      <c r="CO45" s="2">
        <f t="shared" si="21"/>
        <v>1697.1416909294142</v>
      </c>
      <c r="CP45" s="2">
        <f t="shared" si="21"/>
        <v>1710.812531337195</v>
      </c>
      <c r="CQ45" s="2">
        <f t="shared" si="21"/>
        <v>1724.4371544636317</v>
      </c>
      <c r="CR45" s="2">
        <f t="shared" si="21"/>
        <v>1738.0162332552495</v>
      </c>
      <c r="CS45" s="2">
        <f t="shared" si="21"/>
        <v>1751.5504235034032</v>
      </c>
      <c r="CT45" s="2">
        <f t="shared" si="21"/>
        <v>1765.040364465046</v>
      </c>
      <c r="CU45" s="2">
        <f t="shared" si="21"/>
        <v>1778.4866794545308</v>
      </c>
      <c r="CV45" s="2">
        <f t="shared" si="21"/>
        <v>1791.8899764081098</v>
      </c>
      <c r="CW45" s="2">
        <f t="shared" si="21"/>
        <v>1805.2508484226662</v>
      </c>
      <c r="CX45" s="2">
        <f t="shared" si="21"/>
        <v>1818.5698742700954</v>
      </c>
      <c r="CY45" s="2">
        <f t="shared" si="24"/>
        <v>1831.8476188887028</v>
      </c>
      <c r="CZ45" s="2">
        <f t="shared" si="24"/>
        <v>1845.0846338528559</v>
      </c>
      <c r="DA45" s="2">
        <f t="shared" si="24"/>
        <v>1858.281457822063</v>
      </c>
      <c r="DB45" s="2">
        <f t="shared" si="24"/>
        <v>1871.4386169705956</v>
      </c>
    </row>
    <row r="46" spans="2:106">
      <c r="B46" s="157">
        <f t="shared" si="9"/>
        <v>78.511959888470741</v>
      </c>
      <c r="F46" s="159">
        <v>7.9</v>
      </c>
      <c r="G46" s="2">
        <f t="shared" si="23"/>
        <v>78.511959888470741</v>
      </c>
      <c r="H46" s="2">
        <f t="shared" si="23"/>
        <v>127.71998995573193</v>
      </c>
      <c r="I46" s="2">
        <f t="shared" si="23"/>
        <v>169.77546927500944</v>
      </c>
      <c r="J46" s="2">
        <f t="shared" si="23"/>
        <v>207.76956603127277</v>
      </c>
      <c r="K46" s="2">
        <f t="shared" si="23"/>
        <v>243.00363035934907</v>
      </c>
      <c r="L46" s="2">
        <f t="shared" si="23"/>
        <v>276.18367012282505</v>
      </c>
      <c r="M46" s="2">
        <f t="shared" si="23"/>
        <v>307.74757740857905</v>
      </c>
      <c r="N46" s="2">
        <f t="shared" si="23"/>
        <v>337.99088602955283</v>
      </c>
      <c r="O46" s="2">
        <f t="shared" si="23"/>
        <v>367.12508525446128</v>
      </c>
      <c r="P46" s="2">
        <f t="shared" si="23"/>
        <v>395.30819600976582</v>
      </c>
      <c r="Q46" s="2">
        <f t="shared" si="23"/>
        <v>422.66227248877101</v>
      </c>
      <c r="R46" s="2">
        <f t="shared" si="23"/>
        <v>449.28410428338196</v>
      </c>
      <c r="S46" s="2">
        <f t="shared" si="23"/>
        <v>475.25210822321952</v>
      </c>
      <c r="T46" s="2">
        <f t="shared" si="23"/>
        <v>500.63095547938872</v>
      </c>
      <c r="U46" s="2">
        <f t="shared" si="23"/>
        <v>525.47478675090053</v>
      </c>
      <c r="V46" s="2">
        <f t="shared" si="22"/>
        <v>549.82951170936894</v>
      </c>
      <c r="W46" s="2">
        <f t="shared" si="17"/>
        <v>573.73449438818398</v>
      </c>
      <c r="X46" s="2">
        <f t="shared" si="17"/>
        <v>597.22381491692386</v>
      </c>
      <c r="Y46" s="2">
        <f t="shared" si="17"/>
        <v>620.32723167244444</v>
      </c>
      <c r="Z46" s="2">
        <f t="shared" si="17"/>
        <v>643.07092697096095</v>
      </c>
      <c r="AA46" s="2">
        <f t="shared" si="17"/>
        <v>665.47809336321598</v>
      </c>
      <c r="AB46" s="2">
        <f t="shared" si="17"/>
        <v>687.56940055523728</v>
      </c>
      <c r="AC46" s="2">
        <f t="shared" si="17"/>
        <v>709.36337156852119</v>
      </c>
      <c r="AD46" s="2">
        <f t="shared" si="17"/>
        <v>730.87668895105526</v>
      </c>
      <c r="AE46" s="2">
        <f t="shared" si="17"/>
        <v>752.12444641182117</v>
      </c>
      <c r="AF46" s="2">
        <f t="shared" si="17"/>
        <v>773.12035739440944</v>
      </c>
      <c r="AG46" s="2">
        <f t="shared" si="17"/>
        <v>793.87692932700327</v>
      </c>
      <c r="AH46" s="2">
        <f t="shared" si="17"/>
        <v>814.40561025589034</v>
      </c>
      <c r="AI46" s="2">
        <f t="shared" si="17"/>
        <v>834.71691306677712</v>
      </c>
      <c r="AJ46" s="2">
        <f t="shared" si="17"/>
        <v>854.82052137219443</v>
      </c>
      <c r="AK46" s="2">
        <f t="shared" si="17"/>
        <v>874.7253802902494</v>
      </c>
      <c r="AL46" s="2">
        <f t="shared" si="17"/>
        <v>894.43977468708943</v>
      </c>
      <c r="AM46" s="2">
        <f t="shared" si="18"/>
        <v>913.97139695095552</v>
      </c>
      <c r="AN46" s="2">
        <f t="shared" si="18"/>
        <v>933.32740597240343</v>
      </c>
      <c r="AO46" s="2">
        <f t="shared" si="18"/>
        <v>952.51447869614697</v>
      </c>
      <c r="AP46" s="2">
        <f t="shared" si="18"/>
        <v>971.53885536507369</v>
      </c>
      <c r="AQ46" s="2">
        <f t="shared" si="18"/>
        <v>990.4063793815933</v>
      </c>
      <c r="AR46" s="2">
        <f t="shared" si="18"/>
        <v>1009.1225325545088</v>
      </c>
      <c r="AS46" s="2">
        <f t="shared" si="18"/>
        <v>1027.6924663726704</v>
      </c>
      <c r="AT46" s="2">
        <f t="shared" si="18"/>
        <v>1046.1210298434464</v>
      </c>
      <c r="AU46" s="2">
        <f t="shared" si="18"/>
        <v>1064.4127943495798</v>
      </c>
      <c r="AV46" s="2">
        <f t="shared" si="18"/>
        <v>1082.572075908537</v>
      </c>
      <c r="AW46" s="2">
        <f t="shared" si="18"/>
        <v>1100.60295516102</v>
      </c>
      <c r="AX46" s="2">
        <f t="shared" si="18"/>
        <v>1118.5092953676103</v>
      </c>
      <c r="AY46" s="2">
        <f t="shared" si="18"/>
        <v>1136.2947586526909</v>
      </c>
      <c r="AZ46" s="2">
        <f t="shared" si="18"/>
        <v>1153.9628207014105</v>
      </c>
      <c r="BA46" s="2">
        <f t="shared" si="18"/>
        <v>1171.5167840873671</v>
      </c>
      <c r="BB46" s="2">
        <f t="shared" si="18"/>
        <v>1188.9597903849453</v>
      </c>
      <c r="BC46" s="2">
        <f t="shared" si="19"/>
        <v>1206.2948312000683</v>
      </c>
      <c r="BD46" s="2">
        <f t="shared" si="19"/>
        <v>1223.5247582360325</v>
      </c>
      <c r="BE46" s="2">
        <f t="shared" si="19"/>
        <v>1240.6522924963688</v>
      </c>
      <c r="BF46" s="2">
        <f t="shared" si="19"/>
        <v>1257.6800327141743</v>
      </c>
      <c r="BG46" s="2">
        <f t="shared" si="19"/>
        <v>1274.6104630865132</v>
      </c>
      <c r="BH46" s="2">
        <f t="shared" si="19"/>
        <v>1291.4459603831842</v>
      </c>
      <c r="BI46" s="2">
        <f t="shared" si="19"/>
        <v>1308.1888004910988</v>
      </c>
      <c r="BJ46" s="2">
        <f t="shared" si="19"/>
        <v>1324.8411644484818</v>
      </c>
      <c r="BK46" s="2">
        <f t="shared" si="19"/>
        <v>1341.4051440170729</v>
      </c>
      <c r="BL46" s="2">
        <f t="shared" si="19"/>
        <v>1357.8827468351569</v>
      </c>
      <c r="BM46" s="2">
        <f t="shared" si="19"/>
        <v>1374.2759011896255</v>
      </c>
      <c r="BN46" s="2">
        <f t="shared" si="19"/>
        <v>1390.5864604412022</v>
      </c>
      <c r="BO46" s="2">
        <f t="shared" si="19"/>
        <v>1406.8162071334009</v>
      </c>
      <c r="BP46" s="2">
        <f t="shared" si="19"/>
        <v>1422.9668568126035</v>
      </c>
      <c r="BQ46" s="2">
        <f t="shared" si="19"/>
        <v>1439.0400615839108</v>
      </c>
      <c r="BR46" s="2">
        <f t="shared" si="19"/>
        <v>1455.0374134249278</v>
      </c>
      <c r="BS46" s="2">
        <f t="shared" si="20"/>
        <v>1470.9604472774813</v>
      </c>
      <c r="BT46" s="2">
        <f t="shared" si="20"/>
        <v>1486.8106439353337</v>
      </c>
      <c r="BU46" s="2">
        <f t="shared" si="20"/>
        <v>1502.5894327442386</v>
      </c>
      <c r="BV46" s="2">
        <f t="shared" si="20"/>
        <v>1518.2981941291416</v>
      </c>
      <c r="BW46" s="2">
        <f t="shared" si="20"/>
        <v>1533.9382619619685</v>
      </c>
      <c r="BX46" s="2">
        <f t="shared" si="20"/>
        <v>1549.5109257822241</v>
      </c>
      <c r="BY46" s="2">
        <f t="shared" si="20"/>
        <v>1565.017432881509</v>
      </c>
      <c r="BZ46" s="2">
        <f t="shared" si="20"/>
        <v>1580.4589902620944</v>
      </c>
      <c r="CA46" s="2">
        <f t="shared" si="20"/>
        <v>1595.8367664788091</v>
      </c>
      <c r="CB46" s="2">
        <f t="shared" si="20"/>
        <v>1611.1518933726852</v>
      </c>
      <c r="CC46" s="2">
        <f t="shared" si="20"/>
        <v>1626.405467704097</v>
      </c>
      <c r="CD46" s="2">
        <f t="shared" si="20"/>
        <v>1641.5985526924926</v>
      </c>
      <c r="CE46" s="2">
        <f t="shared" si="20"/>
        <v>1656.7321794691932</v>
      </c>
      <c r="CF46" s="2">
        <f t="shared" si="20"/>
        <v>1671.8073484492586</v>
      </c>
      <c r="CG46" s="2">
        <f t="shared" si="20"/>
        <v>1686.8250306278919</v>
      </c>
      <c r="CH46" s="2">
        <f t="shared" si="20"/>
        <v>1701.7861688064313</v>
      </c>
      <c r="CI46" s="2">
        <f t="shared" si="21"/>
        <v>1716.6916787525981</v>
      </c>
      <c r="CJ46" s="2">
        <f t="shared" si="21"/>
        <v>1731.5424502992737</v>
      </c>
      <c r="CK46" s="2">
        <f t="shared" si="21"/>
        <v>1746.3393483858006</v>
      </c>
      <c r="CL46" s="2">
        <f t="shared" si="21"/>
        <v>1761.0832140454329</v>
      </c>
      <c r="CM46" s="2">
        <f t="shared" si="21"/>
        <v>1775.7748653423653</v>
      </c>
      <c r="CN46" s="2">
        <f t="shared" si="21"/>
        <v>1790.4150982614367</v>
      </c>
      <c r="CO46" s="2">
        <f t="shared" si="21"/>
        <v>1805.0046875534656</v>
      </c>
      <c r="CP46" s="2">
        <f t="shared" si="21"/>
        <v>1819.5443875388726</v>
      </c>
      <c r="CQ46" s="2">
        <f t="shared" si="21"/>
        <v>1834.0349328721261</v>
      </c>
      <c r="CR46" s="2">
        <f t="shared" si="21"/>
        <v>1848.477039269327</v>
      </c>
      <c r="CS46" s="2">
        <f t="shared" si="21"/>
        <v>1862.8714042010963</v>
      </c>
      <c r="CT46" s="2">
        <f t="shared" si="21"/>
        <v>1877.2187075527984</v>
      </c>
      <c r="CU46" s="2">
        <f t="shared" si="21"/>
        <v>1891.5196122539542</v>
      </c>
      <c r="CV46" s="2">
        <f t="shared" si="21"/>
        <v>1905.7747648786196</v>
      </c>
      <c r="CW46" s="2">
        <f t="shared" si="21"/>
        <v>1919.9847962183535</v>
      </c>
      <c r="CX46" s="2">
        <f t="shared" si="21"/>
        <v>1934.1503218292939</v>
      </c>
      <c r="CY46" s="2">
        <f t="shared" si="24"/>
        <v>1948.2719425547855</v>
      </c>
      <c r="CZ46" s="2">
        <f t="shared" si="24"/>
        <v>1962.3502450248795</v>
      </c>
      <c r="DA46" s="2">
        <f t="shared" si="24"/>
        <v>1976.3858021339577</v>
      </c>
      <c r="DB46" s="2">
        <f t="shared" si="24"/>
        <v>1990.3791734976548</v>
      </c>
    </row>
    <row r="47" spans="2:106">
      <c r="B47" s="157">
        <f t="shared" si="9"/>
        <v>83.202694156178026</v>
      </c>
      <c r="F47" s="159">
        <v>8</v>
      </c>
      <c r="G47" s="2">
        <f t="shared" si="23"/>
        <v>83.202694156178026</v>
      </c>
      <c r="H47" s="2">
        <f t="shared" si="23"/>
        <v>135.3506813103692</v>
      </c>
      <c r="I47" s="2">
        <f t="shared" si="23"/>
        <v>179.91878518096374</v>
      </c>
      <c r="J47" s="2">
        <f t="shared" si="23"/>
        <v>220.18285726172999</v>
      </c>
      <c r="K47" s="2">
        <f t="shared" si="23"/>
        <v>257.52199746829774</v>
      </c>
      <c r="L47" s="2">
        <f t="shared" si="23"/>
        <v>292.68439443879697</v>
      </c>
      <c r="M47" s="2">
        <f t="shared" si="23"/>
        <v>326.13410233045028</v>
      </c>
      <c r="N47" s="2">
        <f t="shared" si="23"/>
        <v>358.18431176397252</v>
      </c>
      <c r="O47" s="2">
        <f t="shared" si="23"/>
        <v>389.05914753470944</v>
      </c>
      <c r="P47" s="2">
        <f t="shared" si="23"/>
        <v>418.92607160429486</v>
      </c>
      <c r="Q47" s="2">
        <f t="shared" si="23"/>
        <v>447.91443035168089</v>
      </c>
      <c r="R47" s="2">
        <f t="shared" si="23"/>
        <v>476.12679610883094</v>
      </c>
      <c r="S47" s="2">
        <f t="shared" si="23"/>
        <v>503.64627075603062</v>
      </c>
      <c r="T47" s="2">
        <f t="shared" si="23"/>
        <v>530.54138927416466</v>
      </c>
      <c r="U47" s="2">
        <f t="shared" si="23"/>
        <v>556.86952702397559</v>
      </c>
      <c r="V47" s="2">
        <f t="shared" si="22"/>
        <v>582.67933657217475</v>
      </c>
      <c r="W47" s="2">
        <f t="shared" si="17"/>
        <v>608.0125337749904</v>
      </c>
      <c r="X47" s="2">
        <f t="shared" si="17"/>
        <v>632.90523489550048</v>
      </c>
      <c r="Y47" s="2">
        <f t="shared" si="17"/>
        <v>657.38897623889511</v>
      </c>
      <c r="Z47" s="2">
        <f t="shared" si="17"/>
        <v>681.49150439628568</v>
      </c>
      <c r="AA47" s="2">
        <f t="shared" si="17"/>
        <v>705.23739756835448</v>
      </c>
      <c r="AB47" s="2">
        <f t="shared" si="17"/>
        <v>728.64856038251628</v>
      </c>
      <c r="AC47" s="2">
        <f t="shared" si="17"/>
        <v>751.74462252696867</v>
      </c>
      <c r="AD47" s="2">
        <f t="shared" si="17"/>
        <v>774.54326325643819</v>
      </c>
      <c r="AE47" s="2">
        <f t="shared" si="17"/>
        <v>797.06047806070603</v>
      </c>
      <c r="AF47" s="2">
        <f t="shared" si="17"/>
        <v>819.31079969955181</v>
      </c>
      <c r="AG47" s="2">
        <f t="shared" si="17"/>
        <v>841.30748286338553</v>
      </c>
      <c r="AH47" s="2">
        <f t="shared" si="17"/>
        <v>863.06265956744812</v>
      </c>
      <c r="AI47" s="2">
        <f t="shared" si="17"/>
        <v>884.58747079478701</v>
      </c>
      <c r="AJ47" s="2">
        <f t="shared" si="17"/>
        <v>905.89217870995481</v>
      </c>
      <c r="AK47" s="2">
        <f t="shared" si="17"/>
        <v>926.98626286138085</v>
      </c>
      <c r="AL47" s="2">
        <f t="shared" si="17"/>
        <v>947.87850309846897</v>
      </c>
      <c r="AM47" s="2">
        <f t="shared" si="18"/>
        <v>968.57705139484244</v>
      </c>
      <c r="AN47" s="2">
        <f t="shared" si="18"/>
        <v>989.08949435236752</v>
      </c>
      <c r="AO47" s="2">
        <f t="shared" si="18"/>
        <v>1009.4229078329856</v>
      </c>
      <c r="AP47" s="2">
        <f t="shared" si="18"/>
        <v>1029.5839049058543</v>
      </c>
      <c r="AQ47" s="2">
        <f t="shared" si="18"/>
        <v>1049.5786780902306</v>
      </c>
      <c r="AR47" s="2">
        <f t="shared" si="18"/>
        <v>1069.4130367081837</v>
      </c>
      <c r="AS47" s="2">
        <f t="shared" si="18"/>
        <v>1089.0924400267074</v>
      </c>
      <c r="AT47" s="2">
        <f t="shared" si="18"/>
        <v>1108.6220267594142</v>
      </c>
      <c r="AU47" s="2">
        <f t="shared" si="18"/>
        <v>1128.0066414084765</v>
      </c>
      <c r="AV47" s="2">
        <f t="shared" si="18"/>
        <v>1147.2508578538707</v>
      </c>
      <c r="AW47" s="2">
        <f t="shared" si="18"/>
        <v>1166.3590005361123</v>
      </c>
      <c r="AX47" s="2">
        <f t="shared" si="18"/>
        <v>1185.3351635281176</v>
      </c>
      <c r="AY47" s="2">
        <f t="shared" si="18"/>
        <v>1204.1832277496273</v>
      </c>
      <c r="AZ47" s="2">
        <f t="shared" si="18"/>
        <v>1222.9068765422471</v>
      </c>
      <c r="BA47" s="2">
        <f t="shared" si="18"/>
        <v>1241.5096097934011</v>
      </c>
      <c r="BB47" s="2">
        <f t="shared" si="18"/>
        <v>1259.9947567723239</v>
      </c>
      <c r="BC47" s="2">
        <f t="shared" si="19"/>
        <v>1278.3654878198536</v>
      </c>
      <c r="BD47" s="2">
        <f t="shared" si="19"/>
        <v>1296.624825015652</v>
      </c>
      <c r="BE47" s="2">
        <f t="shared" si="19"/>
        <v>1314.7756519308962</v>
      </c>
      <c r="BF47" s="2">
        <f t="shared" si="19"/>
        <v>1332.8207225612241</v>
      </c>
      <c r="BG47" s="2">
        <f t="shared" si="19"/>
        <v>1350.7626695232311</v>
      </c>
      <c r="BH47" s="2">
        <f t="shared" si="19"/>
        <v>1368.604011587955</v>
      </c>
      <c r="BI47" s="2">
        <f t="shared" si="19"/>
        <v>1386.3471606162498</v>
      </c>
      <c r="BJ47" s="2">
        <f t="shared" si="19"/>
        <v>1403.9944279535023</v>
      </c>
      <c r="BK47" s="2">
        <f t="shared" si="19"/>
        <v>1421.5480303347497</v>
      </c>
      <c r="BL47" s="2">
        <f t="shared" si="19"/>
        <v>1439.0100953455778</v>
      </c>
      <c r="BM47" s="2">
        <f t="shared" si="19"/>
        <v>1456.3826664792934</v>
      </c>
      <c r="BN47" s="2">
        <f t="shared" si="19"/>
        <v>1473.6677078265345</v>
      </c>
      <c r="BO47" s="2">
        <f t="shared" si="19"/>
        <v>1490.8671084297227</v>
      </c>
      <c r="BP47" s="2">
        <f t="shared" si="19"/>
        <v>1507.982686331372</v>
      </c>
      <c r="BQ47" s="2">
        <f t="shared" si="19"/>
        <v>1525.0161923423852</v>
      </c>
      <c r="BR47" s="2">
        <f t="shared" si="19"/>
        <v>1541.9693135538243</v>
      </c>
      <c r="BS47" s="2">
        <f t="shared" si="20"/>
        <v>1558.8436766133439</v>
      </c>
      <c r="BT47" s="2">
        <f t="shared" si="20"/>
        <v>1575.6408507854312</v>
      </c>
      <c r="BU47" s="2">
        <f t="shared" si="20"/>
        <v>1592.3623508127794</v>
      </c>
      <c r="BV47" s="2">
        <f t="shared" si="20"/>
        <v>1609.0096395944774</v>
      </c>
      <c r="BW47" s="2">
        <f t="shared" si="20"/>
        <v>1625.5841306952614</v>
      </c>
      <c r="BX47" s="2">
        <f t="shared" si="20"/>
        <v>1642.0871906987857</v>
      </c>
      <c r="BY47" s="2">
        <f t="shared" si="20"/>
        <v>1658.5201414166781</v>
      </c>
      <c r="BZ47" s="2">
        <f t="shared" si="20"/>
        <v>1674.8842619641337</v>
      </c>
      <c r="CA47" s="2">
        <f t="shared" si="20"/>
        <v>1691.1807907118427</v>
      </c>
      <c r="CB47" s="2">
        <f t="shared" si="20"/>
        <v>1707.4109271232173</v>
      </c>
      <c r="CC47" s="2">
        <f t="shared" si="20"/>
        <v>1723.5758334850996</v>
      </c>
      <c r="CD47" s="2">
        <f t="shared" si="20"/>
        <v>1739.6766365394878</v>
      </c>
      <c r="CE47" s="2">
        <f t="shared" si="20"/>
        <v>1755.7144290231331</v>
      </c>
      <c r="CF47" s="2">
        <f t="shared" si="20"/>
        <v>1771.6902711213668</v>
      </c>
      <c r="CG47" s="2">
        <f t="shared" si="20"/>
        <v>1787.6051918419614</v>
      </c>
      <c r="CH47" s="2">
        <f t="shared" si="20"/>
        <v>1803.4601903143678</v>
      </c>
      <c r="CI47" s="2">
        <f t="shared" si="21"/>
        <v>1819.2562370192841</v>
      </c>
      <c r="CJ47" s="2">
        <f t="shared" si="21"/>
        <v>1834.9942749530785</v>
      </c>
      <c r="CK47" s="2">
        <f t="shared" si="21"/>
        <v>1850.6752207313054</v>
      </c>
      <c r="CL47" s="2">
        <f t="shared" si="21"/>
        <v>1866.2999656351492</v>
      </c>
      <c r="CM47" s="2">
        <f t="shared" si="21"/>
        <v>1881.8693766044375</v>
      </c>
      <c r="CN47" s="2">
        <f t="shared" si="21"/>
        <v>1897.3842971805009</v>
      </c>
      <c r="CO47" s="2">
        <f t="shared" si="21"/>
        <v>1912.8455484020133</v>
      </c>
      <c r="CP47" s="2">
        <f t="shared" si="21"/>
        <v>1928.2539296566256</v>
      </c>
      <c r="CQ47" s="2">
        <f t="shared" si="21"/>
        <v>1943.6102194910866</v>
      </c>
      <c r="CR47" s="2">
        <f t="shared" si="21"/>
        <v>1958.9151763822945</v>
      </c>
      <c r="CS47" s="2">
        <f t="shared" si="21"/>
        <v>1974.1695394715832</v>
      </c>
      <c r="CT47" s="2">
        <f t="shared" si="21"/>
        <v>1989.3740292643909</v>
      </c>
      <c r="CU47" s="2">
        <f t="shared" si="21"/>
        <v>2004.529348297277</v>
      </c>
      <c r="CV47" s="2">
        <f t="shared" si="21"/>
        <v>2019.6361817741704</v>
      </c>
      <c r="CW47" s="2">
        <f t="shared" si="21"/>
        <v>2034.6951981735715</v>
      </c>
      <c r="CX47" s="2">
        <f t="shared" si="21"/>
        <v>2049.707049828311</v>
      </c>
      <c r="CY47" s="2">
        <f t="shared" si="24"/>
        <v>2064.6723734794041</v>
      </c>
      <c r="CZ47" s="2">
        <f t="shared" si="24"/>
        <v>2079.5917908053934</v>
      </c>
      <c r="DA47" s="2">
        <f t="shared" si="24"/>
        <v>2094.4659089285055</v>
      </c>
      <c r="DB47" s="2">
        <f t="shared" si="24"/>
        <v>2109.2953208988788</v>
      </c>
    </row>
    <row r="48" spans="2:106">
      <c r="B48" s="157">
        <f t="shared" si="9"/>
        <v>87.859837060922104</v>
      </c>
      <c r="F48" s="159">
        <v>8.1</v>
      </c>
      <c r="G48" s="2">
        <f t="shared" si="23"/>
        <v>87.859837060922104</v>
      </c>
      <c r="H48" s="2">
        <f t="shared" si="23"/>
        <v>142.92672763326411</v>
      </c>
      <c r="I48" s="2">
        <f t="shared" si="23"/>
        <v>189.98946260714035</v>
      </c>
      <c r="J48" s="2">
        <f t="shared" si="23"/>
        <v>232.50725422798621</v>
      </c>
      <c r="K48" s="2">
        <f t="shared" si="23"/>
        <v>271.93639540923215</v>
      </c>
      <c r="L48" s="2">
        <f t="shared" si="23"/>
        <v>309.06695349789862</v>
      </c>
      <c r="M48" s="2">
        <f t="shared" si="23"/>
        <v>344.38895736930669</v>
      </c>
      <c r="N48" s="2">
        <f t="shared" si="23"/>
        <v>378.23312800772351</v>
      </c>
      <c r="O48" s="2">
        <f t="shared" si="23"/>
        <v>410.83613524938562</v>
      </c>
      <c r="P48" s="2">
        <f t="shared" si="23"/>
        <v>442.37481448180398</v>
      </c>
      <c r="Q48" s="2">
        <f t="shared" si="23"/>
        <v>472.98575204865898</v>
      </c>
      <c r="R48" s="2">
        <f t="shared" si="23"/>
        <v>502.77726161051959</v>
      </c>
      <c r="S48" s="2">
        <f t="shared" si="23"/>
        <v>531.83709654767483</v>
      </c>
      <c r="T48" s="2">
        <f t="shared" si="23"/>
        <v>560.23762798121118</v>
      </c>
      <c r="U48" s="2">
        <f t="shared" si="23"/>
        <v>588.03944276949028</v>
      </c>
      <c r="V48" s="2">
        <f t="shared" si="22"/>
        <v>615.2939167318558</v>
      </c>
      <c r="W48" s="2">
        <f t="shared" si="17"/>
        <v>642.04510070546166</v>
      </c>
      <c r="X48" s="2">
        <f t="shared" si="17"/>
        <v>668.33113250569352</v>
      </c>
      <c r="Y48" s="2">
        <f t="shared" si="17"/>
        <v>694.18531363394584</v>
      </c>
      <c r="Z48" s="2">
        <f t="shared" si="17"/>
        <v>719.63694375411524</v>
      </c>
      <c r="AA48" s="2">
        <f t="shared" si="17"/>
        <v>744.71197679388513</v>
      </c>
      <c r="AB48" s="2">
        <f t="shared" si="17"/>
        <v>769.43354345851753</v>
      </c>
      <c r="AC48" s="2">
        <f t="shared" si="17"/>
        <v>793.82237217783177</v>
      </c>
      <c r="AD48" s="2">
        <f t="shared" si="17"/>
        <v>817.89713177566091</v>
      </c>
      <c r="AE48" s="2">
        <f t="shared" si="17"/>
        <v>841.67471306473817</v>
      </c>
      <c r="AF48" s="2">
        <f t="shared" si="17"/>
        <v>865.17046225373167</v>
      </c>
      <c r="AG48" s="2">
        <f t="shared" si="17"/>
        <v>888.39837594397193</v>
      </c>
      <c r="AH48" s="2">
        <f t="shared" si="17"/>
        <v>911.37126522160338</v>
      </c>
      <c r="AI48" s="2">
        <f t="shared" si="17"/>
        <v>934.10089466907334</v>
      </c>
      <c r="AJ48" s="2">
        <f t="shared" si="17"/>
        <v>956.59810085982008</v>
      </c>
      <c r="AK48" s="2">
        <f t="shared" si="17"/>
        <v>978.87289394542438</v>
      </c>
      <c r="AL48" s="2">
        <f t="shared" si="17"/>
        <v>1000.9345452138634</v>
      </c>
      <c r="AM48" s="2">
        <f t="shared" si="18"/>
        <v>1022.7916629329533</v>
      </c>
      <c r="AN48" s="2">
        <f t="shared" si="18"/>
        <v>1044.452258352937</v>
      </c>
      <c r="AO48" s="2">
        <f t="shared" si="18"/>
        <v>1065.9238033962511</v>
      </c>
      <c r="AP48" s="2">
        <f t="shared" si="18"/>
        <v>1087.2132812884333</v>
      </c>
      <c r="AQ48" s="2">
        <f t="shared" si="18"/>
        <v>1108.3272311654875</v>
      </c>
      <c r="AR48" s="2">
        <f t="shared" si="18"/>
        <v>1129.2717875173546</v>
      </c>
      <c r="AS48" s="2">
        <f t="shared" si="18"/>
        <v>1150.0527151851072</v>
      </c>
      <c r="AT48" s="2">
        <f t="shared" si="18"/>
        <v>1170.6754405139523</v>
      </c>
      <c r="AU48" s="2">
        <f t="shared" si="18"/>
        <v>1191.1450791696245</v>
      </c>
      <c r="AV48" s="2">
        <f t="shared" si="18"/>
        <v>1211.4664610480011</v>
      </c>
      <c r="AW48" s="2">
        <f t="shared" si="18"/>
        <v>1231.6441526435071</v>
      </c>
      <c r="AX48" s="2">
        <f t="shared" si="18"/>
        <v>1251.6824771884981</v>
      </c>
      <c r="AY48" s="2">
        <f t="shared" si="18"/>
        <v>1271.5855328312302</v>
      </c>
      <c r="AZ48" s="2">
        <f t="shared" si="18"/>
        <v>1291.357209082694</v>
      </c>
      <c r="BA48" s="2">
        <f t="shared" si="18"/>
        <v>1311.0012017311317</v>
      </c>
      <c r="BB48" s="2">
        <f t="shared" si="18"/>
        <v>1330.5210263965059</v>
      </c>
      <c r="BC48" s="2">
        <f t="shared" si="19"/>
        <v>1349.9200308746094</v>
      </c>
      <c r="BD48" s="2">
        <f t="shared" si="19"/>
        <v>1369.2014064013679</v>
      </c>
      <c r="BE48" s="2">
        <f t="shared" si="19"/>
        <v>1388.3681979514217</v>
      </c>
      <c r="BF48" s="2">
        <f t="shared" si="19"/>
        <v>1407.4233136710816</v>
      </c>
      <c r="BG48" s="2">
        <f t="shared" si="19"/>
        <v>1426.3695335336099</v>
      </c>
      <c r="BH48" s="2">
        <f t="shared" si="19"/>
        <v>1445.2095172943814</v>
      </c>
      <c r="BI48" s="2">
        <f t="shared" si="19"/>
        <v>1463.9458118144532</v>
      </c>
      <c r="BJ48" s="2">
        <f t="shared" si="19"/>
        <v>1482.580857813218</v>
      </c>
      <c r="BK48" s="2">
        <f t="shared" si="19"/>
        <v>1501.1169961040489</v>
      </c>
      <c r="BL48" s="2">
        <f t="shared" si="19"/>
        <v>1519.5564733608642</v>
      </c>
      <c r="BM48" s="2">
        <f t="shared" si="19"/>
        <v>1537.9014474583669</v>
      </c>
      <c r="BN48" s="2">
        <f t="shared" si="19"/>
        <v>1556.1539924241495</v>
      </c>
      <c r="BO48" s="2">
        <f t="shared" si="19"/>
        <v>1574.3161030368794</v>
      </c>
      <c r="BP48" s="2">
        <f t="shared" si="19"/>
        <v>1592.3896991012052</v>
      </c>
      <c r="BQ48" s="2">
        <f t="shared" si="19"/>
        <v>1610.3766294269794</v>
      </c>
      <c r="BR48" s="2">
        <f t="shared" si="19"/>
        <v>1628.2786755375921</v>
      </c>
      <c r="BS48" s="2">
        <f t="shared" si="20"/>
        <v>1646.0975551298</v>
      </c>
      <c r="BT48" s="2">
        <f t="shared" si="20"/>
        <v>1663.8349253052577</v>
      </c>
      <c r="BU48" s="2">
        <f t="shared" si="20"/>
        <v>1681.4923855920522</v>
      </c>
      <c r="BV48" s="2">
        <f t="shared" si="20"/>
        <v>1699.0714807728</v>
      </c>
      <c r="BW48" s="2">
        <f t="shared" si="20"/>
        <v>1716.5737035343504</v>
      </c>
      <c r="BX48" s="2">
        <f t="shared" si="20"/>
        <v>1734.0004969527772</v>
      </c>
      <c r="BY48" s="2">
        <f t="shared" si="20"/>
        <v>1751.3532568260823</v>
      </c>
      <c r="BZ48" s="2">
        <f t="shared" si="20"/>
        <v>1768.633333865967</v>
      </c>
      <c r="CA48" s="2">
        <f t="shared" si="20"/>
        <v>1785.842035759018</v>
      </c>
      <c r="CB48" s="2">
        <f t="shared" si="20"/>
        <v>1802.9806291067675</v>
      </c>
      <c r="CC48" s="2">
        <f t="shared" si="20"/>
        <v>1820.0503412532769</v>
      </c>
      <c r="CD48" s="2">
        <f t="shared" si="20"/>
        <v>1837.0523620081965</v>
      </c>
      <c r="CE48" s="2">
        <f t="shared" si="20"/>
        <v>1853.9878452725363</v>
      </c>
      <c r="CF48" s="2">
        <f t="shared" si="20"/>
        <v>1870.8579105738727</v>
      </c>
      <c r="CG48" s="2">
        <f t="shared" si="20"/>
        <v>1887.6636445171061</v>
      </c>
      <c r="CH48" s="2">
        <f t="shared" si="20"/>
        <v>1904.4061021564221</v>
      </c>
      <c r="CI48" s="2">
        <f t="shared" si="21"/>
        <v>1921.0863082936846</v>
      </c>
      <c r="CJ48" s="2">
        <f t="shared" si="21"/>
        <v>1937.7052587080341</v>
      </c>
      <c r="CK48" s="2">
        <f t="shared" si="21"/>
        <v>1954.263921321171</v>
      </c>
      <c r="CL48" s="2">
        <f t="shared" si="21"/>
        <v>1970.7632373023741</v>
      </c>
      <c r="CM48" s="2">
        <f t="shared" si="21"/>
        <v>1987.2041221170955</v>
      </c>
      <c r="CN48" s="2">
        <f t="shared" si="21"/>
        <v>2003.5874665225945</v>
      </c>
      <c r="CO48" s="2">
        <f t="shared" si="21"/>
        <v>2019.9141375139232</v>
      </c>
      <c r="CP48" s="2">
        <f t="shared" si="21"/>
        <v>2036.1849792232272</v>
      </c>
      <c r="CQ48" s="2">
        <f t="shared" si="21"/>
        <v>2052.4008137752126</v>
      </c>
      <c r="CR48" s="2">
        <f t="shared" si="21"/>
        <v>2068.5624421013563</v>
      </c>
      <c r="CS48" s="2">
        <f t="shared" si="21"/>
        <v>2084.6706447152924</v>
      </c>
      <c r="CT48" s="2">
        <f t="shared" si="21"/>
        <v>2100.7261824516427</v>
      </c>
      <c r="CU48" s="2">
        <f t="shared" si="21"/>
        <v>2116.7297971703711</v>
      </c>
      <c r="CV48" s="2">
        <f t="shared" si="21"/>
        <v>2132.6822124286427</v>
      </c>
      <c r="CW48" s="2">
        <f t="shared" si="21"/>
        <v>2148.5841341220148</v>
      </c>
      <c r="CX48" s="2">
        <f t="shared" si="21"/>
        <v>2164.4362510966457</v>
      </c>
      <c r="CY48" s="2">
        <f t="shared" si="24"/>
        <v>2180.2392357341491</v>
      </c>
      <c r="CZ48" s="2">
        <f t="shared" si="24"/>
        <v>2195.9937445105693</v>
      </c>
      <c r="DA48" s="2">
        <f t="shared" si="24"/>
        <v>2211.7004185308665</v>
      </c>
      <c r="DB48" s="2">
        <f t="shared" si="24"/>
        <v>2227.3598840402478</v>
      </c>
    </row>
    <row r="49" spans="2:106">
      <c r="B49" s="157">
        <f t="shared" si="9"/>
        <v>92.452475466138011</v>
      </c>
      <c r="F49" s="159">
        <v>8.1999999999999993</v>
      </c>
      <c r="G49" s="2">
        <f t="shared" si="23"/>
        <v>92.452475466138011</v>
      </c>
      <c r="H49" s="2">
        <f t="shared" si="23"/>
        <v>150.39784071995476</v>
      </c>
      <c r="I49" s="2">
        <f t="shared" si="23"/>
        <v>199.92065451170598</v>
      </c>
      <c r="J49" s="2">
        <f t="shared" si="23"/>
        <v>244.66095017119994</v>
      </c>
      <c r="K49" s="2">
        <f t="shared" si="23"/>
        <v>286.15114443575749</v>
      </c>
      <c r="L49" s="2">
        <f t="shared" si="23"/>
        <v>325.22260331356233</v>
      </c>
      <c r="M49" s="2">
        <f t="shared" si="23"/>
        <v>362.39097063106379</v>
      </c>
      <c r="N49" s="2">
        <f t="shared" si="23"/>
        <v>398.00425492898921</v>
      </c>
      <c r="O49" s="2">
        <f t="shared" si="23"/>
        <v>432.31149732737902</v>
      </c>
      <c r="P49" s="2">
        <f t="shared" si="23"/>
        <v>465.4987768114932</v>
      </c>
      <c r="Q49" s="2">
        <f t="shared" si="23"/>
        <v>497.7098194114559</v>
      </c>
      <c r="R49" s="2">
        <f t="shared" si="23"/>
        <v>529.05860059525548</v>
      </c>
      <c r="S49" s="2">
        <f t="shared" si="23"/>
        <v>559.63746081684269</v>
      </c>
      <c r="T49" s="2">
        <f t="shared" si="23"/>
        <v>589.52255420443498</v>
      </c>
      <c r="U49" s="2">
        <f t="shared" si="23"/>
        <v>618.77763463265399</v>
      </c>
      <c r="V49" s="2">
        <f t="shared" si="22"/>
        <v>647.45676345463096</v>
      </c>
      <c r="W49" s="2">
        <f t="shared" si="17"/>
        <v>675.60629414742084</v>
      </c>
      <c r="X49" s="2">
        <f t="shared" si="17"/>
        <v>703.2663580788842</v>
      </c>
      <c r="Y49" s="2">
        <f t="shared" si="17"/>
        <v>730.47199749748927</v>
      </c>
      <c r="Z49" s="2">
        <f t="shared" si="17"/>
        <v>757.25404362883546</v>
      </c>
      <c r="AA49" s="2">
        <f t="shared" si="17"/>
        <v>783.63980707288147</v>
      </c>
      <c r="AB49" s="2">
        <f t="shared" si="17"/>
        <v>809.65362763075041</v>
      </c>
      <c r="AC49" s="2">
        <f t="shared" si="17"/>
        <v>835.31731725558723</v>
      </c>
      <c r="AD49" s="2">
        <f t="shared" si="17"/>
        <v>860.65052063414714</v>
      </c>
      <c r="AE49" s="2">
        <f t="shared" si="17"/>
        <v>885.67101150130202</v>
      </c>
      <c r="AF49" s="2">
        <f t="shared" si="17"/>
        <v>910.39493824780527</v>
      </c>
      <c r="AG49" s="2">
        <f t="shared" si="17"/>
        <v>934.83702910995248</v>
      </c>
      <c r="AH49" s="2">
        <f t="shared" si="17"/>
        <v>959.0107648392119</v>
      </c>
      <c r="AI49" s="2">
        <f t="shared" si="17"/>
        <v>982.92852498016816</v>
      </c>
      <c r="AJ49" s="2">
        <f t="shared" si="17"/>
        <v>1006.6017125592032</v>
      </c>
      <c r="AK49" s="2">
        <f t="shared" si="17"/>
        <v>1030.0408609818455</v>
      </c>
      <c r="AL49" s="2">
        <f t="shared" si="17"/>
        <v>1053.255726167898</v>
      </c>
      <c r="AM49" s="2">
        <f t="shared" si="18"/>
        <v>1076.2553663593937</v>
      </c>
      <c r="AN49" s="2">
        <f t="shared" si="18"/>
        <v>1099.0482115732927</v>
      </c>
      <c r="AO49" s="2">
        <f t="shared" si="18"/>
        <v>1121.6421243068278</v>
      </c>
      <c r="AP49" s="2">
        <f t="shared" si="18"/>
        <v>1144.0444528150069</v>
      </c>
      <c r="AQ49" s="2">
        <f t="shared" si="18"/>
        <v>1166.2620780497095</v>
      </c>
      <c r="AR49" s="2">
        <f t="shared" si="18"/>
        <v>1188.3014551649603</v>
      </c>
      <c r="AS49" s="2">
        <f t="shared" si="18"/>
        <v>1210.1686503435069</v>
      </c>
      <c r="AT49" s="2">
        <f t="shared" si="18"/>
        <v>1231.8693735782642</v>
      </c>
      <c r="AU49" s="2">
        <f t="shared" si="18"/>
        <v>1253.4090079427353</v>
      </c>
      <c r="AV49" s="2">
        <f t="shared" si="18"/>
        <v>1274.7926358027082</v>
      </c>
      <c r="AW49" s="2">
        <f t="shared" si="18"/>
        <v>1296.0250623539127</v>
      </c>
      <c r="AX49" s="2">
        <f t="shared" si="18"/>
        <v>1317.1108368141327</v>
      </c>
      <c r="AY49" s="2">
        <f t="shared" si="18"/>
        <v>1338.0542715513832</v>
      </c>
      <c r="AZ49" s="2">
        <f t="shared" si="18"/>
        <v>1358.8594593904565</v>
      </c>
      <c r="BA49" s="2">
        <f t="shared" si="18"/>
        <v>1379.5302893070586</v>
      </c>
      <c r="BB49" s="2">
        <f t="shared" si="18"/>
        <v>1400.0704606907989</v>
      </c>
      <c r="BC49" s="2">
        <f t="shared" si="19"/>
        <v>1420.4834963345568</v>
      </c>
      <c r="BD49" s="2">
        <f t="shared" si="19"/>
        <v>1440.7727542875957</v>
      </c>
      <c r="BE49" s="2">
        <f t="shared" si="19"/>
        <v>1460.9414386924759</v>
      </c>
      <c r="BF49" s="2">
        <f t="shared" si="19"/>
        <v>1480.992609711092</v>
      </c>
      <c r="BG49" s="2">
        <f t="shared" si="19"/>
        <v>1500.9291926323858</v>
      </c>
      <c r="BH49" s="2">
        <f t="shared" si="19"/>
        <v>1520.7539862433437</v>
      </c>
      <c r="BI49" s="2">
        <f t="shared" si="19"/>
        <v>1540.4696705353845</v>
      </c>
      <c r="BJ49" s="2">
        <f t="shared" si="19"/>
        <v>1560.0788138099904</v>
      </c>
      <c r="BK49" s="2">
        <f t="shared" si="19"/>
        <v>1579.583879240304</v>
      </c>
      <c r="BL49" s="2">
        <f t="shared" si="19"/>
        <v>1598.9872309391244</v>
      </c>
      <c r="BM49" s="2">
        <f t="shared" si="19"/>
        <v>1618.2911395782933</v>
      </c>
      <c r="BN49" s="2">
        <f t="shared" si="19"/>
        <v>1637.4977875996581</v>
      </c>
      <c r="BO49" s="2">
        <f t="shared" si="19"/>
        <v>1656.6092740536153</v>
      </c>
      <c r="BP49" s="2">
        <f t="shared" si="19"/>
        <v>1675.6276190974759</v>
      </c>
      <c r="BQ49" s="2">
        <f t="shared" si="19"/>
        <v>1694.5547681826906</v>
      </c>
      <c r="BR49" s="2">
        <f t="shared" si="19"/>
        <v>1713.3925959570292</v>
      </c>
      <c r="BS49" s="2">
        <f t="shared" si="20"/>
        <v>1732.1429099052598</v>
      </c>
      <c r="BT49" s="2">
        <f t="shared" si="20"/>
        <v>1750.8074537496016</v>
      </c>
      <c r="BU49" s="2">
        <f t="shared" si="20"/>
        <v>1769.3879106292018</v>
      </c>
      <c r="BV49" s="2">
        <f t="shared" si="20"/>
        <v>1787.8859060760642</v>
      </c>
      <c r="BW49" s="2">
        <f t="shared" si="20"/>
        <v>1806.3030108032572</v>
      </c>
      <c r="BX49" s="2">
        <f t="shared" si="20"/>
        <v>1824.6407433198037</v>
      </c>
      <c r="BY49" s="2">
        <f t="shared" si="20"/>
        <v>1842.9005723853197</v>
      </c>
      <c r="BZ49" s="2">
        <f t="shared" si="20"/>
        <v>1861.0839193163545</v>
      </c>
      <c r="CA49" s="2">
        <f t="shared" si="20"/>
        <v>1879.1921601553192</v>
      </c>
      <c r="CB49" s="2">
        <f t="shared" si="20"/>
        <v>1897.2266277119597</v>
      </c>
      <c r="CC49" s="2">
        <f t="shared" si="20"/>
        <v>1915.1886134864715</v>
      </c>
      <c r="CD49" s="2">
        <f t="shared" si="20"/>
        <v>1933.0793694826273</v>
      </c>
      <c r="CE49" s="2">
        <f t="shared" si="20"/>
        <v>1950.9001099185321</v>
      </c>
      <c r="CF49" s="2">
        <f t="shared" si="20"/>
        <v>1968.6520128420768</v>
      </c>
      <c r="CG49" s="2">
        <f t="shared" si="20"/>
        <v>1986.336221657532</v>
      </c>
      <c r="CH49" s="2">
        <f t="shared" si="20"/>
        <v>2003.9538465692242</v>
      </c>
      <c r="CI49" s="2">
        <f t="shared" si="21"/>
        <v>2021.5059659477986</v>
      </c>
      <c r="CJ49" s="2">
        <f t="shared" si="21"/>
        <v>2038.9936276240912</v>
      </c>
      <c r="CK49" s="2">
        <f t="shared" si="21"/>
        <v>2056.4178501153256</v>
      </c>
      <c r="CL49" s="2">
        <f t="shared" si="21"/>
        <v>2073.7796237878915</v>
      </c>
      <c r="CM49" s="2">
        <f t="shared" si="21"/>
        <v>2091.0799119607527</v>
      </c>
      <c r="CN49" s="2">
        <f t="shared" si="21"/>
        <v>2108.3196519531275</v>
      </c>
      <c r="CO49" s="2">
        <f t="shared" si="21"/>
        <v>2125.4997560799184</v>
      </c>
      <c r="CP49" s="2">
        <f t="shared" si="21"/>
        <v>2142.6211125980253</v>
      </c>
      <c r="CQ49" s="2">
        <f t="shared" si="21"/>
        <v>2159.6845866065287</v>
      </c>
      <c r="CR49" s="2">
        <f t="shared" si="21"/>
        <v>2176.69102090346</v>
      </c>
      <c r="CS49" s="2">
        <f t="shared" si="21"/>
        <v>2193.6412368017191</v>
      </c>
      <c r="CT49" s="2">
        <f t="shared" si="21"/>
        <v>2210.5360349065268</v>
      </c>
      <c r="CU49" s="2">
        <f t="shared" si="21"/>
        <v>2227.3761958565956</v>
      </c>
      <c r="CV49" s="2">
        <f t="shared" si="21"/>
        <v>2244.1624810311105</v>
      </c>
      <c r="CW49" s="2">
        <f t="shared" si="21"/>
        <v>2260.8956332244329</v>
      </c>
      <c r="CX49" s="2">
        <f t="shared" si="21"/>
        <v>2277.5763772903156</v>
      </c>
      <c r="CY49" s="2">
        <f t="shared" si="24"/>
        <v>2294.2054207573265</v>
      </c>
      <c r="CZ49" s="2">
        <f t="shared" si="24"/>
        <v>2310.7834544170414</v>
      </c>
      <c r="DA49" s="2">
        <f t="shared" si="24"/>
        <v>2327.3111528864711</v>
      </c>
      <c r="DB49" s="2">
        <f t="shared" si="24"/>
        <v>2343.7891751461189</v>
      </c>
    </row>
    <row r="50" spans="2:106">
      <c r="B50" s="157">
        <f t="shared" si="9"/>
        <v>96.952148134809349</v>
      </c>
      <c r="F50" s="159">
        <v>8.3000000000000007</v>
      </c>
      <c r="G50" s="2">
        <f t="shared" si="23"/>
        <v>96.952148134809349</v>
      </c>
      <c r="H50" s="2">
        <f t="shared" si="23"/>
        <v>157.71772101415664</v>
      </c>
      <c r="I50" s="2">
        <f t="shared" si="23"/>
        <v>209.65081587811193</v>
      </c>
      <c r="J50" s="2">
        <f t="shared" si="23"/>
        <v>256.56862689944205</v>
      </c>
      <c r="K50" s="2">
        <f t="shared" si="23"/>
        <v>300.07815371522452</v>
      </c>
      <c r="L50" s="2">
        <f t="shared" si="23"/>
        <v>341.05122501336922</v>
      </c>
      <c r="M50" s="2">
        <f t="shared" si="23"/>
        <v>380.02858106496853</v>
      </c>
      <c r="N50" s="2">
        <f t="shared" si="23"/>
        <v>417.37516802665749</v>
      </c>
      <c r="O50" s="2">
        <f t="shared" si="23"/>
        <v>453.35214787857888</v>
      </c>
      <c r="P50" s="2">
        <f t="shared" si="23"/>
        <v>488.15465609171639</v>
      </c>
      <c r="Q50" s="2">
        <f t="shared" si="23"/>
        <v>521.9334138586953</v>
      </c>
      <c r="R50" s="2">
        <f t="shared" si="23"/>
        <v>554.80794384670685</v>
      </c>
      <c r="S50" s="2">
        <f t="shared" si="23"/>
        <v>586.8750807302705</v>
      </c>
      <c r="T50" s="2">
        <f t="shared" si="23"/>
        <v>618.21468506782742</v>
      </c>
      <c r="U50" s="2">
        <f t="shared" si="23"/>
        <v>648.89361364244746</v>
      </c>
      <c r="V50" s="2">
        <f t="shared" si="22"/>
        <v>678.968558979568</v>
      </c>
      <c r="W50" s="2">
        <f t="shared" si="17"/>
        <v>708.48813058533131</v>
      </c>
      <c r="X50" s="2">
        <f t="shared" si="17"/>
        <v>737.4944130259106</v>
      </c>
      <c r="Y50" s="2">
        <f t="shared" si="17"/>
        <v>766.02415406005821</v>
      </c>
      <c r="Z50" s="2">
        <f t="shared" si="17"/>
        <v>794.10968547268772</v>
      </c>
      <c r="AA50" s="2">
        <f t="shared" si="17"/>
        <v>821.77964707381489</v>
      </c>
      <c r="AB50" s="2">
        <f t="shared" si="17"/>
        <v>849.05956328549712</v>
      </c>
      <c r="AC50" s="2">
        <f t="shared" si="17"/>
        <v>875.97230765116069</v>
      </c>
      <c r="AD50" s="2">
        <f t="shared" si="17"/>
        <v>902.53848096673596</v>
      </c>
      <c r="AE50" s="2">
        <f t="shared" si="17"/>
        <v>928.77672201682572</v>
      </c>
      <c r="AF50" s="2">
        <f t="shared" si="17"/>
        <v>954.70396513622836</v>
      </c>
      <c r="AG50" s="2">
        <f t="shared" si="17"/>
        <v>980.33565538620223</v>
      </c>
      <c r="AH50" s="2">
        <f t="shared" si="17"/>
        <v>1005.6859296279483</v>
      </c>
      <c r="AI50" s="2">
        <f t="shared" si="17"/>
        <v>1030.7677699199169</v>
      </c>
      <c r="AJ50" s="2">
        <f t="shared" si="17"/>
        <v>1055.5931342751026</v>
      </c>
      <c r="AK50" s="2">
        <f t="shared" si="17"/>
        <v>1080.1730687610982</v>
      </c>
      <c r="AL50" s="2">
        <f t="shared" si="17"/>
        <v>1104.5178041194517</v>
      </c>
      <c r="AM50" s="2">
        <f t="shared" si="18"/>
        <v>1128.6368394578826</v>
      </c>
      <c r="AN50" s="2">
        <f t="shared" si="18"/>
        <v>1152.5390150832513</v>
      </c>
      <c r="AO50" s="2">
        <f t="shared" si="18"/>
        <v>1176.2325761614395</v>
      </c>
      <c r="AP50" s="2">
        <f t="shared" si="18"/>
        <v>1199.7252285878762</v>
      </c>
      <c r="AQ50" s="2">
        <f t="shared" si="18"/>
        <v>1223.0241882111643</v>
      </c>
      <c r="AR50" s="2">
        <f t="shared" si="18"/>
        <v>1246.1362243584208</v>
      </c>
      <c r="AS50" s="2">
        <f t="shared" si="18"/>
        <v>1269.0676984542088</v>
      </c>
      <c r="AT50" s="2">
        <f t="shared" si="18"/>
        <v>1291.8245983974591</v>
      </c>
      <c r="AU50" s="2">
        <f t="shared" si="18"/>
        <v>1314.4125692564837</v>
      </c>
      <c r="AV50" s="2">
        <f t="shared" si="18"/>
        <v>1336.8369407564016</v>
      </c>
      <c r="AW50" s="2">
        <f t="shared" si="18"/>
        <v>1359.1027519623744</v>
      </c>
      <c r="AX50" s="2">
        <f t="shared" si="18"/>
        <v>1381.2147735031408</v>
      </c>
      <c r="AY50" s="2">
        <f t="shared" si="18"/>
        <v>1403.177527630166</v>
      </c>
      <c r="AZ50" s="2">
        <f t="shared" si="18"/>
        <v>1424.9953063664982</v>
      </c>
      <c r="BA50" s="2">
        <f t="shared" si="18"/>
        <v>1446.6721879647403</v>
      </c>
      <c r="BB50" s="2">
        <f t="shared" si="18"/>
        <v>1468.2120518642216</v>
      </c>
      <c r="BC50" s="2">
        <f t="shared" si="19"/>
        <v>1489.6185923125586</v>
      </c>
      <c r="BD50" s="2">
        <f t="shared" si="19"/>
        <v>1510.8953307956604</v>
      </c>
      <c r="BE50" s="2">
        <f t="shared" si="19"/>
        <v>1532.0456274020758</v>
      </c>
      <c r="BF50" s="2">
        <f t="shared" si="19"/>
        <v>1553.0726912321327</v>
      </c>
      <c r="BG50" s="2">
        <f t="shared" si="19"/>
        <v>1573.9795899489241</v>
      </c>
      <c r="BH50" s="2">
        <f t="shared" si="19"/>
        <v>1594.7692585567222</v>
      </c>
      <c r="BI50" s="2">
        <f t="shared" si="19"/>
        <v>1615.4445074824384</v>
      </c>
      <c r="BJ50" s="2">
        <f t="shared" si="19"/>
        <v>1636.0080300270847</v>
      </c>
      <c r="BK50" s="2">
        <f t="shared" si="19"/>
        <v>1656.4624092467254</v>
      </c>
      <c r="BL50" s="2">
        <f t="shared" si="19"/>
        <v>1676.8101243158028</v>
      </c>
      <c r="BM50" s="2">
        <f t="shared" si="19"/>
        <v>1697.0535564200195</v>
      </c>
      <c r="BN50" s="2">
        <f t="shared" si="19"/>
        <v>1717.1949942209201</v>
      </c>
      <c r="BO50" s="2">
        <f t="shared" si="19"/>
        <v>1737.2366389299266</v>
      </c>
      <c r="BP50" s="2">
        <f t="shared" si="19"/>
        <v>1757.1806090256393</v>
      </c>
      <c r="BQ50" s="2">
        <f t="shared" si="19"/>
        <v>1777.0289446448569</v>
      </c>
      <c r="BR50" s="2">
        <f t="shared" si="19"/>
        <v>1796.7836116746719</v>
      </c>
      <c r="BS50" s="2">
        <f t="shared" si="20"/>
        <v>1816.4465055703452</v>
      </c>
      <c r="BT50" s="2">
        <f t="shared" si="20"/>
        <v>1836.0194549212586</v>
      </c>
      <c r="BU50" s="2">
        <f t="shared" si="20"/>
        <v>1855.5042247851356</v>
      </c>
      <c r="BV50" s="2">
        <f t="shared" si="20"/>
        <v>1874.9025198088107</v>
      </c>
      <c r="BW50" s="2">
        <f t="shared" si="20"/>
        <v>1894.215987152139</v>
      </c>
      <c r="BX50" s="2">
        <f t="shared" si="20"/>
        <v>1913.446219230153</v>
      </c>
      <c r="BY50" s="2">
        <f t="shared" si="20"/>
        <v>1932.594756287169</v>
      </c>
      <c r="BZ50" s="2">
        <f t="shared" si="20"/>
        <v>1951.6630888153768</v>
      </c>
      <c r="CA50" s="2">
        <f t="shared" si="20"/>
        <v>1970.6526598293315</v>
      </c>
      <c r="CB50" s="2">
        <f t="shared" si="20"/>
        <v>1989.5648670067826</v>
      </c>
      <c r="CC50" s="2">
        <f t="shared" si="20"/>
        <v>2008.4010647053897</v>
      </c>
      <c r="CD50" s="2">
        <f t="shared" si="20"/>
        <v>2027.1625658640939</v>
      </c>
      <c r="CE50" s="2">
        <f t="shared" si="20"/>
        <v>2045.8506437971359</v>
      </c>
      <c r="CF50" s="2">
        <f t="shared" si="20"/>
        <v>2064.4665338881332</v>
      </c>
      <c r="CG50" s="2">
        <f t="shared" si="20"/>
        <v>2083.0114351909751</v>
      </c>
      <c r="CH50" s="2">
        <f t="shared" si="20"/>
        <v>2101.48651194376</v>
      </c>
      <c r="CI50" s="2">
        <f t="shared" si="21"/>
        <v>2119.8928950015579</v>
      </c>
      <c r="CJ50" s="2">
        <f t="shared" si="21"/>
        <v>2138.2316831932526</v>
      </c>
      <c r="CK50" s="2">
        <f t="shared" si="21"/>
        <v>2156.5039446074184</v>
      </c>
      <c r="CL50" s="2">
        <f t="shared" si="21"/>
        <v>2174.7107178116921</v>
      </c>
      <c r="CM50" s="2">
        <f t="shared" si="21"/>
        <v>2192.8530130098829</v>
      </c>
      <c r="CN50" s="2">
        <f t="shared" si="21"/>
        <v>2210.931813140643</v>
      </c>
      <c r="CO50" s="2">
        <f t="shared" si="21"/>
        <v>2228.9480749213467</v>
      </c>
      <c r="CP50" s="2">
        <f t="shared" si="21"/>
        <v>2246.9027298404612</v>
      </c>
      <c r="CQ50" s="2">
        <f t="shared" si="21"/>
        <v>2264.7966851015385</v>
      </c>
      <c r="CR50" s="2">
        <f t="shared" si="21"/>
        <v>2282.6308245216869</v>
      </c>
      <c r="CS50" s="2">
        <f t="shared" si="21"/>
        <v>2300.4060093872013</v>
      </c>
      <c r="CT50" s="2">
        <f t="shared" si="21"/>
        <v>2318.1230792688502</v>
      </c>
      <c r="CU50" s="2">
        <f t="shared" si="21"/>
        <v>2335.7828527991232</v>
      </c>
      <c r="CV50" s="2">
        <f t="shared" si="21"/>
        <v>2353.3861284136174</v>
      </c>
      <c r="CW50" s="2">
        <f t="shared" si="21"/>
        <v>2370.9336850585828</v>
      </c>
      <c r="CX50" s="2">
        <f t="shared" si="21"/>
        <v>2388.4262828664869</v>
      </c>
      <c r="CY50" s="2">
        <f t="shared" si="24"/>
        <v>2405.8646638013956</v>
      </c>
      <c r="CZ50" s="2">
        <f t="shared" si="24"/>
        <v>2423.2495522757904</v>
      </c>
      <c r="DA50" s="2">
        <f t="shared" si="24"/>
        <v>2440.58165574037</v>
      </c>
      <c r="DB50" s="2">
        <f t="shared" si="24"/>
        <v>2457.8616652482951</v>
      </c>
    </row>
    <row r="51" spans="2:106">
      <c r="B51" s="157">
        <f t="shared" si="9"/>
        <v>101.33343060810037</v>
      </c>
      <c r="F51" s="159">
        <v>8.4</v>
      </c>
      <c r="G51" s="2">
        <f t="shared" si="23"/>
        <v>101.33343060810037</v>
      </c>
      <c r="H51" s="2">
        <f t="shared" si="23"/>
        <v>164.84500906398821</v>
      </c>
      <c r="I51" s="2">
        <f t="shared" si="23"/>
        <v>219.1249684656413</v>
      </c>
      <c r="J51" s="2">
        <f t="shared" si="23"/>
        <v>268.16300257709946</v>
      </c>
      <c r="K51" s="2">
        <f t="shared" si="23"/>
        <v>313.63873159599461</v>
      </c>
      <c r="L51" s="2">
        <f t="shared" si="23"/>
        <v>356.4633822826213</v>
      </c>
      <c r="M51" s="2">
        <f t="shared" si="23"/>
        <v>397.20213104402058</v>
      </c>
      <c r="N51" s="2">
        <f t="shared" si="23"/>
        <v>436.23641600972871</v>
      </c>
      <c r="O51" s="2">
        <f t="shared" si="23"/>
        <v>473.83920110990505</v>
      </c>
      <c r="P51" s="2">
        <f t="shared" si="23"/>
        <v>510.21444001745442</v>
      </c>
      <c r="Q51" s="2">
        <f t="shared" si="23"/>
        <v>545.51966503885899</v>
      </c>
      <c r="R51" s="2">
        <f t="shared" si="23"/>
        <v>579.87980008900786</v>
      </c>
      <c r="S51" s="2">
        <f t="shared" si="23"/>
        <v>613.39605581624289</v>
      </c>
      <c r="T51" s="2">
        <f t="shared" si="23"/>
        <v>646.1519016899141</v>
      </c>
      <c r="U51" s="2">
        <f t="shared" si="23"/>
        <v>678.21721576139203</v>
      </c>
      <c r="V51" s="2">
        <f t="shared" si="22"/>
        <v>709.65125250005121</v>
      </c>
      <c r="W51" s="2">
        <f t="shared" si="17"/>
        <v>740.50481808308621</v>
      </c>
      <c r="X51" s="2">
        <f t="shared" si="17"/>
        <v>770.82189888468304</v>
      </c>
      <c r="Y51" s="2">
        <f t="shared" si="17"/>
        <v>800.6409033004594</v>
      </c>
      <c r="Z51" s="2">
        <f t="shared" si="17"/>
        <v>829.99562419365725</v>
      </c>
      <c r="AA51" s="2">
        <f t="shared" si="17"/>
        <v>858.91599561170869</v>
      </c>
      <c r="AB51" s="2">
        <f t="shared" si="17"/>
        <v>887.42869542922597</v>
      </c>
      <c r="AC51" s="2">
        <f t="shared" si="17"/>
        <v>915.55763084857813</v>
      </c>
      <c r="AD51" s="2">
        <f t="shared" si="17"/>
        <v>943.32433361882931</v>
      </c>
      <c r="AE51" s="2">
        <f t="shared" si="17"/>
        <v>970.74828481412283</v>
      </c>
      <c r="AF51" s="2">
        <f t="shared" si="17"/>
        <v>997.84718403444901</v>
      </c>
      <c r="AG51" s="2">
        <f t="shared" si="17"/>
        <v>1024.6371743057582</v>
      </c>
      <c r="AH51" s="2">
        <f t="shared" si="17"/>
        <v>1051.1330313361809</v>
      </c>
      <c r="AI51" s="2">
        <f t="shared" si="17"/>
        <v>1077.3483238453846</v>
      </c>
      <c r="AJ51" s="2">
        <f t="shared" si="17"/>
        <v>1103.295550230808</v>
      </c>
      <c r="AK51" s="2">
        <f t="shared" si="17"/>
        <v>1128.9862557335366</v>
      </c>
      <c r="AL51" s="2">
        <f t="shared" si="17"/>
        <v>1154.4311334239007</v>
      </c>
      <c r="AM51" s="2">
        <f t="shared" si="18"/>
        <v>1179.6401116757575</v>
      </c>
      <c r="AN51" s="2">
        <f t="shared" si="18"/>
        <v>1204.6224302907929</v>
      </c>
      <c r="AO51" s="2">
        <f t="shared" si="18"/>
        <v>1229.3867070352021</v>
      </c>
      <c r="AP51" s="2">
        <f t="shared" si="18"/>
        <v>1253.9409960350126</v>
      </c>
      <c r="AQ51" s="2">
        <f t="shared" si="18"/>
        <v>1278.2928392241345</v>
      </c>
      <c r="AR51" s="2">
        <f t="shared" si="18"/>
        <v>1302.4493118366174</v>
      </c>
      <c r="AS51" s="2">
        <f t="shared" si="18"/>
        <v>1326.4170627707783</v>
      </c>
      <c r="AT51" s="2">
        <f t="shared" si="18"/>
        <v>1350.2023505196207</v>
      </c>
      <c r="AU51" s="2">
        <f t="shared" si="18"/>
        <v>1373.8110752529615</v>
      </c>
      <c r="AV51" s="2">
        <f t="shared" si="18"/>
        <v>1397.248807547016</v>
      </c>
      <c r="AW51" s="2">
        <f t="shared" si="18"/>
        <v>1420.5208141830756</v>
      </c>
      <c r="AX51" s="2">
        <f t="shared" si="18"/>
        <v>1443.6320813753243</v>
      </c>
      <c r="AY51" s="2">
        <f t="shared" si="18"/>
        <v>1466.5873357364665</v>
      </c>
      <c r="AZ51" s="2">
        <f t="shared" si="18"/>
        <v>1489.3910632467312</v>
      </c>
      <c r="BA51" s="2">
        <f t="shared" si="18"/>
        <v>1512.047526455583</v>
      </c>
      <c r="BB51" s="2">
        <f t="shared" si="18"/>
        <v>1534.5607801148112</v>
      </c>
      <c r="BC51" s="2">
        <f t="shared" si="19"/>
        <v>1556.9346854156493</v>
      </c>
      <c r="BD51" s="2">
        <f t="shared" si="19"/>
        <v>1579.1729229804957</v>
      </c>
      <c r="BE51" s="2">
        <f t="shared" si="19"/>
        <v>1601.2790047408178</v>
      </c>
      <c r="BF51" s="2">
        <f t="shared" si="19"/>
        <v>1623.2562848166797</v>
      </c>
      <c r="BG51" s="2">
        <f t="shared" si="19"/>
        <v>1645.1079694993416</v>
      </c>
      <c r="BH51" s="2">
        <f t="shared" si="19"/>
        <v>1666.8371264263692</v>
      </c>
      <c r="BI51" s="2">
        <f t="shared" si="19"/>
        <v>1688.4466930282983</v>
      </c>
      <c r="BJ51" s="2">
        <f t="shared" si="19"/>
        <v>1709.9394843168277</v>
      </c>
      <c r="BK51" s="2">
        <f t="shared" si="19"/>
        <v>1731.3182000767217</v>
      </c>
      <c r="BL51" s="2">
        <f t="shared" si="19"/>
        <v>1752.5854315166969</v>
      </c>
      <c r="BM51" s="2">
        <f t="shared" si="19"/>
        <v>1773.7436674286037</v>
      </c>
      <c r="BN51" s="2">
        <f t="shared" si="19"/>
        <v>1794.7952998989538</v>
      </c>
      <c r="BO51" s="2">
        <f t="shared" si="19"/>
        <v>1815.7426296122512</v>
      </c>
      <c r="BP51" s="2">
        <f t="shared" si="19"/>
        <v>1836.58787078147</v>
      </c>
      <c r="BQ51" s="2">
        <f t="shared" si="19"/>
        <v>1857.3331557375043</v>
      </c>
      <c r="BR51" s="2">
        <f t="shared" si="19"/>
        <v>1877.9805392061864</v>
      </c>
      <c r="BS51" s="2">
        <f t="shared" si="20"/>
        <v>1898.5320022986919</v>
      </c>
      <c r="BT51" s="2">
        <f t="shared" si="20"/>
        <v>1918.9894562386373</v>
      </c>
      <c r="BU51" s="2">
        <f t="shared" si="20"/>
        <v>1939.3547458469766</v>
      </c>
      <c r="BV51" s="2">
        <f t="shared" si="20"/>
        <v>1959.629652803796</v>
      </c>
      <c r="BW51" s="2">
        <f t="shared" si="20"/>
        <v>1979.815898704358</v>
      </c>
      <c r="BX51" s="2">
        <f t="shared" si="20"/>
        <v>1999.915147925175</v>
      </c>
      <c r="BY51" s="2">
        <f t="shared" si="20"/>
        <v>2019.9290103144406</v>
      </c>
      <c r="BZ51" s="2">
        <f t="shared" si="20"/>
        <v>2039.8590437199159</v>
      </c>
      <c r="CA51" s="2">
        <f t="shared" si="20"/>
        <v>2059.7067563662049</v>
      </c>
      <c r="CB51" s="2">
        <f t="shared" si="20"/>
        <v>2079.4736090923302</v>
      </c>
      <c r="CC51" s="2">
        <f t="shared" si="20"/>
        <v>2099.1610174595821</v>
      </c>
      <c r="CD51" s="2">
        <f t="shared" si="20"/>
        <v>2118.7703537388138</v>
      </c>
      <c r="CE51" s="2">
        <f t="shared" si="20"/>
        <v>2138.302948785532</v>
      </c>
      <c r="CF51" s="2">
        <f t="shared" si="20"/>
        <v>2157.7600938105302</v>
      </c>
      <c r="CG51" s="2">
        <f t="shared" si="20"/>
        <v>2177.1430420531269</v>
      </c>
      <c r="CH51" s="2">
        <f t="shared" si="20"/>
        <v>2196.4530103635198</v>
      </c>
      <c r="CI51" s="2">
        <f t="shared" si="21"/>
        <v>2215.6911807002925</v>
      </c>
      <c r="CJ51" s="2">
        <f t="shared" si="21"/>
        <v>2234.858701548575</v>
      </c>
      <c r="CK51" s="2">
        <f t="shared" si="21"/>
        <v>2253.9566892640287</v>
      </c>
      <c r="CL51" s="2">
        <f t="shared" si="21"/>
        <v>2272.9862293473216</v>
      </c>
      <c r="CM51" s="2">
        <f t="shared" si="21"/>
        <v>2291.9483776535276</v>
      </c>
      <c r="CN51" s="2">
        <f t="shared" si="21"/>
        <v>2310.8441615404486</v>
      </c>
      <c r="CO51" s="2">
        <f t="shared" si="21"/>
        <v>2329.6745809596637</v>
      </c>
      <c r="CP51" s="2">
        <f t="shared" si="21"/>
        <v>2348.4406094937467</v>
      </c>
      <c r="CQ51" s="2">
        <f t="shared" si="21"/>
        <v>2367.1431953429178</v>
      </c>
      <c r="CR51" s="2">
        <f t="shared" si="21"/>
        <v>2385.7832622641163</v>
      </c>
      <c r="CS51" s="2">
        <f t="shared" si="21"/>
        <v>2404.3617104652967</v>
      </c>
      <c r="CT51" s="2">
        <f t="shared" si="21"/>
        <v>2422.8794174575605</v>
      </c>
      <c r="CU51" s="2">
        <f t="shared" si="21"/>
        <v>2441.3372388675243</v>
      </c>
      <c r="CV51" s="2">
        <f t="shared" si="21"/>
        <v>2459.7360092122135</v>
      </c>
      <c r="CW51" s="2">
        <f t="shared" si="21"/>
        <v>2478.0765426385778</v>
      </c>
      <c r="CX51" s="2">
        <f t="shared" si="21"/>
        <v>2496.3596336295886</v>
      </c>
      <c r="CY51" s="2">
        <f t="shared" si="24"/>
        <v>2514.5860576787813</v>
      </c>
      <c r="CZ51" s="2">
        <f t="shared" si="24"/>
        <v>2532.7565719349495</v>
      </c>
      <c r="DA51" s="2">
        <f t="shared" si="24"/>
        <v>2550.8719158185968</v>
      </c>
      <c r="DB51" s="2">
        <f t="shared" si="24"/>
        <v>2568.9328116116826</v>
      </c>
    </row>
    <row r="52" spans="2:106">
      <c r="B52" s="157">
        <f t="shared" si="9"/>
        <v>105.57435068304008</v>
      </c>
      <c r="C52" s="2">
        <v>0.94179999999999997</v>
      </c>
      <c r="F52" s="159">
        <v>8.5</v>
      </c>
      <c r="G52" s="2">
        <f t="shared" si="23"/>
        <v>105.57435068304008</v>
      </c>
      <c r="H52" s="2">
        <f t="shared" si="23"/>
        <v>171.74396140378201</v>
      </c>
      <c r="I52" s="2">
        <f t="shared" si="23"/>
        <v>228.2955992447416</v>
      </c>
      <c r="J52" s="2">
        <f t="shared" si="23"/>
        <v>279.38593122128594</v>
      </c>
      <c r="K52" s="2">
        <f t="shared" si="23"/>
        <v>326.76487155910525</v>
      </c>
      <c r="L52" s="2">
        <f t="shared" si="23"/>
        <v>371.38178290156208</v>
      </c>
      <c r="M52" s="2">
        <f t="shared" si="23"/>
        <v>413.82549493533207</v>
      </c>
      <c r="N52" s="2">
        <f t="shared" si="23"/>
        <v>454.49340941233356</v>
      </c>
      <c r="O52" s="2">
        <f t="shared" si="23"/>
        <v>493.66991411568534</v>
      </c>
      <c r="P52" s="2">
        <f t="shared" si="23"/>
        <v>531.56749841298438</v>
      </c>
      <c r="Q52" s="2">
        <f t="shared" si="23"/>
        <v>568.35028751807806</v>
      </c>
      <c r="R52" s="2">
        <f t="shared" si="23"/>
        <v>604.14843355470362</v>
      </c>
      <c r="S52" s="2">
        <f t="shared" si="23"/>
        <v>639.06738295269918</v>
      </c>
      <c r="T52" s="2">
        <f t="shared" si="23"/>
        <v>673.19409847426107</v>
      </c>
      <c r="U52" s="2">
        <f t="shared" si="23"/>
        <v>706.60138264720445</v>
      </c>
      <c r="V52" s="2">
        <f t="shared" si="22"/>
        <v>739.35096980827984</v>
      </c>
      <c r="W52" s="2">
        <f t="shared" si="17"/>
        <v>771.49579243135918</v>
      </c>
      <c r="X52" s="2">
        <f t="shared" si="17"/>
        <v>803.08167777074277</v>
      </c>
      <c r="Y52" s="2">
        <f t="shared" si="17"/>
        <v>834.1486416573739</v>
      </c>
      <c r="Z52" s="2">
        <f t="shared" si="17"/>
        <v>864.7318912245064</v>
      </c>
      <c r="AA52" s="2">
        <f t="shared" si="17"/>
        <v>894.86261329372508</v>
      </c>
      <c r="AB52" s="2">
        <f t="shared" si="17"/>
        <v>924.56860223923502</v>
      </c>
      <c r="AC52" s="2">
        <f t="shared" si="17"/>
        <v>953.87476580719249</v>
      </c>
      <c r="AD52" s="2">
        <f t="shared" si="17"/>
        <v>982.8035368750094</v>
      </c>
      <c r="AE52" s="2">
        <f t="shared" si="17"/>
        <v>1011.3752118220832</v>
      </c>
      <c r="AF52" s="2">
        <f t="shared" si="17"/>
        <v>1039.6082309969258</v>
      </c>
      <c r="AG52" s="2">
        <f t="shared" si="17"/>
        <v>1067.5194130296036</v>
      </c>
      <c r="AH52" s="2">
        <f t="shared" si="17"/>
        <v>1095.1241520085478</v>
      </c>
      <c r="AI52" s="2">
        <f t="shared" si="17"/>
        <v>1122.4365845198761</v>
      </c>
      <c r="AJ52" s="2">
        <f t="shared" si="17"/>
        <v>1149.4697320332689</v>
      </c>
      <c r="AK52" s="2">
        <f t="shared" si="17"/>
        <v>1176.2356229713673</v>
      </c>
      <c r="AL52" s="2">
        <f t="shared" si="17"/>
        <v>1202.7453979217362</v>
      </c>
      <c r="AM52" s="2">
        <f t="shared" si="18"/>
        <v>1229.0094007720445</v>
      </c>
      <c r="AN52" s="2">
        <f t="shared" si="18"/>
        <v>1255.0372580202559</v>
      </c>
      <c r="AO52" s="2">
        <f t="shared" si="18"/>
        <v>1280.8379480959466</v>
      </c>
      <c r="AP52" s="2">
        <f t="shared" si="18"/>
        <v>1306.4198621995386</v>
      </c>
      <c r="AQ52" s="2">
        <f t="shared" si="18"/>
        <v>1331.7908579035095</v>
      </c>
      <c r="AR52" s="2">
        <f t="shared" si="18"/>
        <v>1356.9583065485538</v>
      </c>
      <c r="AS52" s="2">
        <f t="shared" si="18"/>
        <v>1381.9291352969944</v>
      </c>
      <c r="AT52" s="2">
        <f t="shared" si="18"/>
        <v>1406.7098645669316</v>
      </c>
      <c r="AU52" s="2">
        <f t="shared" si="18"/>
        <v>1431.3066414570435</v>
      </c>
      <c r="AV52" s="2">
        <f t="shared" si="18"/>
        <v>1455.7252696785372</v>
      </c>
      <c r="AW52" s="2">
        <f t="shared" si="18"/>
        <v>1479.9712364335301</v>
      </c>
      <c r="AX52" s="2">
        <f t="shared" si="18"/>
        <v>1504.0497366149782</v>
      </c>
      <c r="AY52" s="2">
        <f t="shared" si="18"/>
        <v>1527.9656946497385</v>
      </c>
      <c r="AZ52" s="2">
        <f t="shared" si="18"/>
        <v>1551.7237842614477</v>
      </c>
      <c r="BA52" s="2">
        <f t="shared" si="18"/>
        <v>1575.3284463921455</v>
      </c>
      <c r="BB52" s="2">
        <f t="shared" si="18"/>
        <v>1598.7839054896251</v>
      </c>
      <c r="BC52" s="2">
        <f t="shared" si="19"/>
        <v>1622.0941843403937</v>
      </c>
      <c r="BD52" s="2">
        <f t="shared" si="19"/>
        <v>1645.2631176051102</v>
      </c>
      <c r="BE52" s="2">
        <f t="shared" si="19"/>
        <v>1668.294364193594</v>
      </c>
      <c r="BF52" s="2">
        <f t="shared" si="19"/>
        <v>1691.1914185996743</v>
      </c>
      <c r="BG52" s="2">
        <f t="shared" si="19"/>
        <v>1713.9576213015707</v>
      </c>
      <c r="BH52" s="2">
        <f t="shared" si="19"/>
        <v>1736.5961683209928</v>
      </c>
      <c r="BI52" s="2">
        <f t="shared" si="19"/>
        <v>1759.110120023307</v>
      </c>
      <c r="BJ52" s="2">
        <f t="shared" si="19"/>
        <v>1781.5024092316742</v>
      </c>
      <c r="BK52" s="2">
        <f t="shared" si="19"/>
        <v>1803.7758487199417</v>
      </c>
      <c r="BL52" s="2">
        <f t="shared" si="19"/>
        <v>1825.9331381418774</v>
      </c>
      <c r="BM52" s="2">
        <f t="shared" si="19"/>
        <v>1847.9768704481198</v>
      </c>
      <c r="BN52" s="2">
        <f t="shared" si="19"/>
        <v>1869.909537836739</v>
      </c>
      <c r="BO52" s="2">
        <f t="shared" si="19"/>
        <v>1891.7335372785199</v>
      </c>
      <c r="BP52" s="2">
        <f t="shared" si="19"/>
        <v>1913.4511756537843</v>
      </c>
      <c r="BQ52" s="2">
        <f t="shared" si="19"/>
        <v>1935.0646745339147</v>
      </c>
      <c r="BR52" s="2">
        <f t="shared" si="19"/>
        <v>1956.5761746373723</v>
      </c>
      <c r="BS52" s="2">
        <f t="shared" si="20"/>
        <v>1977.9877399871027</v>
      </c>
      <c r="BT52" s="2">
        <f t="shared" si="20"/>
        <v>1999.3013617936192</v>
      </c>
      <c r="BU52" s="2">
        <f t="shared" si="20"/>
        <v>2020.5189620857445</v>
      </c>
      <c r="BV52" s="2">
        <f t="shared" si="20"/>
        <v>2041.6423971089159</v>
      </c>
      <c r="BW52" s="2">
        <f t="shared" si="20"/>
        <v>2062.6734605091287</v>
      </c>
      <c r="BX52" s="2">
        <f t="shared" si="20"/>
        <v>2083.6138863189576</v>
      </c>
      <c r="BY52" s="2">
        <f t="shared" si="20"/>
        <v>2104.4653517605857</v>
      </c>
      <c r="BZ52" s="2">
        <f t="shared" si="20"/>
        <v>2125.2294798794865</v>
      </c>
      <c r="CA52" s="2">
        <f t="shared" si="20"/>
        <v>2145.9078420211904</v>
      </c>
      <c r="CB52" s="2">
        <f t="shared" si="20"/>
        <v>2166.5019601625054</v>
      </c>
      <c r="CC52" s="2">
        <f t="shared" si="20"/>
        <v>2187.0133091075822</v>
      </c>
      <c r="CD52" s="2">
        <f t="shared" si="20"/>
        <v>2207.4433185583798</v>
      </c>
      <c r="CE52" s="2">
        <f t="shared" si="20"/>
        <v>2227.7933750682323</v>
      </c>
      <c r="CF52" s="2">
        <f t="shared" si="20"/>
        <v>2248.0648238865824</v>
      </c>
      <c r="CG52" s="2">
        <f t="shared" si="20"/>
        <v>2268.2589707022489</v>
      </c>
      <c r="CH52" s="2">
        <f t="shared" si="20"/>
        <v>2288.3770832920031</v>
      </c>
      <c r="CI52" s="2">
        <f t="shared" si="21"/>
        <v>2308.4203930807485</v>
      </c>
      <c r="CJ52" s="2">
        <f t="shared" si="21"/>
        <v>2328.3900966190326</v>
      </c>
      <c r="CK52" s="2">
        <f t="shared" si="21"/>
        <v>2348.2873569832796</v>
      </c>
      <c r="CL52" s="2">
        <f t="shared" si="21"/>
        <v>2368.1133051036022</v>
      </c>
      <c r="CM52" s="2">
        <f t="shared" si="21"/>
        <v>2387.8690410238187</v>
      </c>
      <c r="CN52" s="2">
        <f t="shared" si="21"/>
        <v>2407.5556350978304</v>
      </c>
      <c r="CO52" s="2">
        <f t="shared" si="21"/>
        <v>2427.1741291263356</v>
      </c>
      <c r="CP52" s="2">
        <f t="shared" si="21"/>
        <v>2446.7255374374527</v>
      </c>
      <c r="CQ52" s="2">
        <f t="shared" si="21"/>
        <v>2466.2108479146664</v>
      </c>
      <c r="CR52" s="2">
        <f t="shared" si="21"/>
        <v>2485.6310229752021</v>
      </c>
      <c r="CS52" s="2">
        <f t="shared" si="21"/>
        <v>2504.9870005017474</v>
      </c>
      <c r="CT52" s="2">
        <f t="shared" si="21"/>
        <v>2524.2796947302477</v>
      </c>
      <c r="CU52" s="2">
        <f t="shared" si="21"/>
        <v>2543.5099970962733</v>
      </c>
      <c r="CV52" s="2">
        <f t="shared" si="21"/>
        <v>2562.6787770423425</v>
      </c>
      <c r="CW52" s="2">
        <f t="shared" si="21"/>
        <v>2581.7868827883863</v>
      </c>
      <c r="CX52" s="2">
        <f t="shared" si="21"/>
        <v>2600.8351420673989</v>
      </c>
      <c r="CY52" s="2">
        <f t="shared" si="24"/>
        <v>2619.8243628282075</v>
      </c>
      <c r="CZ52" s="2">
        <f t="shared" si="24"/>
        <v>2638.7553339071487</v>
      </c>
      <c r="DA52" s="2">
        <f t="shared" si="24"/>
        <v>2657.6288256703219</v>
      </c>
      <c r="DB52" s="2">
        <f t="shared" si="24"/>
        <v>2676.4455906280123</v>
      </c>
    </row>
    <row r="53" spans="2:106">
      <c r="B53" s="157">
        <f t="shared" si="9"/>
        <v>109.65663081708591</v>
      </c>
      <c r="F53" s="159">
        <v>8.6</v>
      </c>
      <c r="G53" s="2">
        <f t="shared" si="23"/>
        <v>109.65663081708591</v>
      </c>
      <c r="H53" s="2">
        <f t="shared" si="23"/>
        <v>178.38484488774381</v>
      </c>
      <c r="I53" s="2">
        <f t="shared" si="23"/>
        <v>237.1231845763804</v>
      </c>
      <c r="J53" s="2">
        <f t="shared" si="23"/>
        <v>290.18904418743341</v>
      </c>
      <c r="K53" s="2">
        <f t="shared" si="23"/>
        <v>339.40000248853528</v>
      </c>
      <c r="L53" s="2">
        <f t="shared" si="23"/>
        <v>385.74213145854463</v>
      </c>
      <c r="M53" s="2">
        <f t="shared" si="23"/>
        <v>429.82702926641252</v>
      </c>
      <c r="N53" s="2">
        <f t="shared" si="23"/>
        <v>472.06746413580515</v>
      </c>
      <c r="O53" s="2">
        <f t="shared" si="23"/>
        <v>512.75882037115446</v>
      </c>
      <c r="P53" s="2">
        <f t="shared" si="23"/>
        <v>552.12180374033278</v>
      </c>
      <c r="Q53" s="2">
        <f t="shared" si="23"/>
        <v>590.32688574391022</v>
      </c>
      <c r="R53" s="2">
        <f t="shared" si="23"/>
        <v>627.50925114305619</v>
      </c>
      <c r="S53" s="2">
        <f t="shared" si="23"/>
        <v>663.7784237013833</v>
      </c>
      <c r="T53" s="2">
        <f t="shared" si="23"/>
        <v>699.22472880045689</v>
      </c>
      <c r="U53" s="2">
        <f t="shared" si="23"/>
        <v>733.9237840487541</v>
      </c>
      <c r="V53" s="2">
        <f t="shared" si="22"/>
        <v>767.93971088609464</v>
      </c>
      <c r="W53" s="2">
        <f t="shared" si="17"/>
        <v>801.32748854472607</v>
      </c>
      <c r="X53" s="2">
        <f t="shared" si="17"/>
        <v>834.1347162973284</v>
      </c>
      <c r="Y53" s="2">
        <f t="shared" si="17"/>
        <v>866.40295728089632</v>
      </c>
      <c r="Z53" s="2">
        <f t="shared" si="17"/>
        <v>898.16877999514952</v>
      </c>
      <c r="AA53" s="2">
        <f t="shared" si="17"/>
        <v>929.46457717334908</v>
      </c>
      <c r="AB53" s="2">
        <f t="shared" si="17"/>
        <v>960.31921792443359</v>
      </c>
      <c r="AC53" s="2">
        <f t="shared" si="17"/>
        <v>990.75857311104244</v>
      </c>
      <c r="AD53" s="2">
        <f t="shared" si="17"/>
        <v>1020.8059430304597</v>
      </c>
      <c r="AE53" s="2">
        <f t="shared" si="17"/>
        <v>1050.4824088692437</v>
      </c>
      <c r="AF53" s="2">
        <f t="shared" si="17"/>
        <v>1079.8071240152756</v>
      </c>
      <c r="AG53" s="2">
        <f t="shared" si="17"/>
        <v>1108.7975574304394</v>
      </c>
      <c r="AH53" s="2">
        <f t="shared" si="17"/>
        <v>1137.4696984517375</v>
      </c>
      <c r="AI53" s="2">
        <f t="shared" si="17"/>
        <v>1165.8382302895795</v>
      </c>
      <c r="AJ53" s="2">
        <f t="shared" si="17"/>
        <v>1193.916677919342</v>
      </c>
      <c r="AK53" s="2">
        <f t="shared" si="17"/>
        <v>1221.7175348708681</v>
      </c>
      <c r="AL53" s="2">
        <f t="shared" ref="AL53:BA57" si="25">$B53*AL$6^0.702</f>
        <v>1249.2523725086962</v>
      </c>
      <c r="AM53" s="2">
        <f t="shared" si="18"/>
        <v>1276.531934691197</v>
      </c>
      <c r="AN53" s="2">
        <f t="shared" si="18"/>
        <v>1303.5662201474793</v>
      </c>
      <c r="AO53" s="2">
        <f t="shared" si="18"/>
        <v>1330.3645544791775</v>
      </c>
      <c r="AP53" s="2">
        <f t="shared" si="18"/>
        <v>1356.9356533521789</v>
      </c>
      <c r="AQ53" s="2">
        <f t="shared" si="18"/>
        <v>1383.287678170449</v>
      </c>
      <c r="AR53" s="2">
        <f t="shared" si="18"/>
        <v>1409.428285304876</v>
      </c>
      <c r="AS53" s="2">
        <f t="shared" si="18"/>
        <v>1435.3646697727781</v>
      </c>
      <c r="AT53" s="2">
        <f t="shared" si="18"/>
        <v>1461.1036041195293</v>
      </c>
      <c r="AU53" s="2">
        <f t="shared" si="18"/>
        <v>1486.6514731358102</v>
      </c>
      <c r="AV53" s="2">
        <f t="shared" si="18"/>
        <v>1512.014304946948</v>
      </c>
      <c r="AW53" s="2">
        <f t="shared" si="18"/>
        <v>1537.1977989306122</v>
      </c>
      <c r="AX53" s="2">
        <f t="shared" si="18"/>
        <v>1562.2073508524916</v>
      </c>
      <c r="AY53" s="2">
        <f t="shared" si="18"/>
        <v>1587.0480755539686</v>
      </c>
      <c r="AZ53" s="2">
        <f t="shared" si="18"/>
        <v>1611.7248274791782</v>
      </c>
      <c r="BA53" s="2">
        <f t="shared" si="18"/>
        <v>1636.2422192896095</v>
      </c>
      <c r="BB53" s="2">
        <f t="shared" ref="BB53:BQ57" si="26">$B53*BB$6^0.702</f>
        <v>1660.6046387812482</v>
      </c>
      <c r="BC53" s="2">
        <f t="shared" si="19"/>
        <v>1684.8162642910859</v>
      </c>
      <c r="BD53" s="2">
        <f t="shared" si="19"/>
        <v>1708.8810787559391</v>
      </c>
      <c r="BE53" s="2">
        <f t="shared" si="19"/>
        <v>1732.802882565966</v>
      </c>
      <c r="BF53" s="2">
        <f t="shared" si="19"/>
        <v>1756.5853053378034</v>
      </c>
      <c r="BG53" s="2">
        <f t="shared" si="19"/>
        <v>1780.231816717104</v>
      </c>
      <c r="BH53" s="2">
        <f t="shared" si="19"/>
        <v>1803.7457363072608</v>
      </c>
      <c r="BI53" s="2">
        <f t="shared" si="19"/>
        <v>1827.1302428098518</v>
      </c>
      <c r="BJ53" s="2">
        <f t="shared" si="19"/>
        <v>1850.388382452531</v>
      </c>
      <c r="BK53" s="2">
        <f t="shared" si="19"/>
        <v>1873.5230767716505</v>
      </c>
      <c r="BL53" s="2">
        <f t="shared" si="19"/>
        <v>1896.5371298094292</v>
      </c>
      <c r="BM53" s="2">
        <f t="shared" si="19"/>
        <v>1919.4332347790296</v>
      </c>
      <c r="BN53" s="2">
        <f t="shared" si="19"/>
        <v>1942.2139802452114</v>
      </c>
      <c r="BO53" s="2">
        <f t="shared" si="19"/>
        <v>1964.8818558632624</v>
      </c>
      <c r="BP53" s="2">
        <f t="shared" si="19"/>
        <v>1987.4392577144481</v>
      </c>
      <c r="BQ53" s="2">
        <f t="shared" si="19"/>
        <v>2009.8884932724245</v>
      </c>
      <c r="BR53" s="2">
        <f t="shared" ref="BR53:CG57" si="27">$B53*BR$6^0.702</f>
        <v>2032.2317860315577</v>
      </c>
      <c r="BS53" s="2">
        <f t="shared" si="20"/>
        <v>2054.4712798250866</v>
      </c>
      <c r="BT53" s="2">
        <f t="shared" si="20"/>
        <v>2076.6090428583534</v>
      </c>
      <c r="BU53" s="2">
        <f t="shared" si="20"/>
        <v>2098.6470714799384</v>
      </c>
      <c r="BV53" s="2">
        <f t="shared" si="20"/>
        <v>2120.5872937113663</v>
      </c>
      <c r="BW53" s="2">
        <f t="shared" si="20"/>
        <v>2142.431572554166</v>
      </c>
      <c r="BX53" s="2">
        <f t="shared" si="20"/>
        <v>2164.1817090913528</v>
      </c>
      <c r="BY53" s="2">
        <f t="shared" si="20"/>
        <v>2185.839445398844</v>
      </c>
      <c r="BZ53" s="2">
        <f t="shared" si="20"/>
        <v>2207.4064672809754</v>
      </c>
      <c r="CA53" s="2">
        <f t="shared" si="20"/>
        <v>2228.8844068430431</v>
      </c>
      <c r="CB53" s="2">
        <f t="shared" si="20"/>
        <v>2250.2748449126602</v>
      </c>
      <c r="CC53" s="2">
        <f t="shared" si="20"/>
        <v>2271.579313320743</v>
      </c>
      <c r="CD53" s="2">
        <f t="shared" si="20"/>
        <v>2292.799297052034</v>
      </c>
      <c r="CE53" s="2">
        <f t="shared" si="20"/>
        <v>2313.9362362742063</v>
      </c>
      <c r="CF53" s="2">
        <f t="shared" si="20"/>
        <v>2334.9915282539314</v>
      </c>
      <c r="CG53" s="2">
        <f t="shared" si="20"/>
        <v>2355.966529167551</v>
      </c>
      <c r="CH53" s="2">
        <f t="shared" ref="CH53:CW57" si="28">$B53*CH$6^0.702</f>
        <v>2376.8625558134022</v>
      </c>
      <c r="CI53" s="2">
        <f t="shared" si="21"/>
        <v>2397.6808872323231</v>
      </c>
      <c r="CJ53" s="2">
        <f t="shared" si="21"/>
        <v>2418.4227662422986</v>
      </c>
      <c r="CK53" s="2">
        <f t="shared" si="21"/>
        <v>2439.0894008928312</v>
      </c>
      <c r="CL53" s="2">
        <f t="shared" si="21"/>
        <v>2459.6819658441036</v>
      </c>
      <c r="CM53" s="2">
        <f t="shared" si="21"/>
        <v>2480.2016036757109</v>
      </c>
      <c r="CN53" s="2">
        <f t="shared" si="21"/>
        <v>2500.6494261292996</v>
      </c>
      <c r="CO53" s="2">
        <f t="shared" si="21"/>
        <v>2521.0265152892389</v>
      </c>
      <c r="CP53" s="2">
        <f t="shared" si="21"/>
        <v>2541.3339247050249</v>
      </c>
      <c r="CQ53" s="2">
        <f t="shared" si="21"/>
        <v>2561.5726804589767</v>
      </c>
      <c r="CR53" s="2">
        <f t="shared" si="21"/>
        <v>2581.7437821824415</v>
      </c>
      <c r="CS53" s="2">
        <f t="shared" si="21"/>
        <v>2601.8482040235431</v>
      </c>
      <c r="CT53" s="2">
        <f t="shared" si="21"/>
        <v>2621.8868955693051</v>
      </c>
      <c r="CU53" s="2">
        <f t="shared" si="21"/>
        <v>2641.8607827247483</v>
      </c>
      <c r="CV53" s="2">
        <f t="shared" si="21"/>
        <v>2661.770768551426</v>
      </c>
      <c r="CW53" s="2">
        <f t="shared" si="21"/>
        <v>2681.6177340676854</v>
      </c>
      <c r="CX53" s="2">
        <f t="shared" ref="CX53:CX57" si="29">$B53*CX$6^0.702</f>
        <v>2701.4025390127595</v>
      </c>
      <c r="CY53" s="2">
        <f t="shared" si="24"/>
        <v>2721.1260225767141</v>
      </c>
      <c r="CZ53" s="2">
        <f t="shared" si="24"/>
        <v>2740.7890040980951</v>
      </c>
      <c r="DA53" s="2">
        <f t="shared" si="24"/>
        <v>2760.3922837310151</v>
      </c>
      <c r="DB53" s="2">
        <f t="shared" si="24"/>
        <v>2779.9366430833365</v>
      </c>
    </row>
    <row r="54" spans="2:106">
      <c r="B54" s="157">
        <f t="shared" si="9"/>
        <v>113.56576627931049</v>
      </c>
      <c r="F54" s="159">
        <v>8.6999999999999993</v>
      </c>
      <c r="G54" s="2">
        <f t="shared" si="23"/>
        <v>113.56576627931049</v>
      </c>
      <c r="H54" s="2">
        <f t="shared" si="23"/>
        <v>184.74406382305199</v>
      </c>
      <c r="I54" s="2">
        <f t="shared" si="23"/>
        <v>245.57635920737337</v>
      </c>
      <c r="J54" s="2">
        <f t="shared" si="23"/>
        <v>300.53395698412857</v>
      </c>
      <c r="K54" s="2">
        <f t="shared" si="23"/>
        <v>351.49923055820091</v>
      </c>
      <c r="L54" s="2">
        <f t="shared" si="23"/>
        <v>399.49340426460049</v>
      </c>
      <c r="M54" s="2">
        <f t="shared" si="23"/>
        <v>445.14987905860374</v>
      </c>
      <c r="N54" s="2">
        <f t="shared" si="23"/>
        <v>488.89613788645056</v>
      </c>
      <c r="O54" s="2">
        <f t="shared" si="23"/>
        <v>531.03809517054947</v>
      </c>
      <c r="P54" s="2">
        <f t="shared" si="23"/>
        <v>571.80432459097744</v>
      </c>
      <c r="Q54" s="2">
        <f t="shared" si="23"/>
        <v>611.37137476542193</v>
      </c>
      <c r="R54" s="2">
        <f t="shared" si="23"/>
        <v>649.8792496396278</v>
      </c>
      <c r="S54" s="2">
        <f t="shared" si="23"/>
        <v>687.44137737610356</v>
      </c>
      <c r="T54" s="2">
        <f t="shared" si="23"/>
        <v>724.15130335459992</v>
      </c>
      <c r="U54" s="2">
        <f t="shared" si="23"/>
        <v>760.08734086622303</v>
      </c>
      <c r="V54" s="2">
        <f t="shared" si="22"/>
        <v>795.31589720794886</v>
      </c>
      <c r="W54" s="2">
        <f t="shared" si="22"/>
        <v>829.8939115597716</v>
      </c>
      <c r="X54" s="2">
        <f t="shared" si="22"/>
        <v>863.87068005486583</v>
      </c>
      <c r="Y54" s="2">
        <f t="shared" si="22"/>
        <v>897.28924750927786</v>
      </c>
      <c r="Z54" s="2">
        <f t="shared" si="22"/>
        <v>930.18748604858195</v>
      </c>
      <c r="AA54" s="2">
        <f t="shared" si="22"/>
        <v>962.59894317051942</v>
      </c>
      <c r="AB54" s="2">
        <f t="shared" si="22"/>
        <v>994.55351713526852</v>
      </c>
      <c r="AC54" s="2">
        <f t="shared" si="22"/>
        <v>1026.0780010726021</v>
      </c>
      <c r="AD54" s="2">
        <f t="shared" si="22"/>
        <v>1057.1965259091762</v>
      </c>
      <c r="AE54" s="2">
        <f t="shared" si="22"/>
        <v>1087.9309243521216</v>
      </c>
      <c r="AF54" s="2">
        <f t="shared" si="22"/>
        <v>1118.3010325860389</v>
      </c>
      <c r="AG54" s="2">
        <f t="shared" si="22"/>
        <v>1148.3249423216409</v>
      </c>
      <c r="AH54" s="2">
        <f t="shared" si="22"/>
        <v>1178.0192128977965</v>
      </c>
      <c r="AI54" s="2">
        <f t="shared" si="22"/>
        <v>1207.3990509648399</v>
      </c>
      <c r="AJ54" s="2">
        <f t="shared" si="22"/>
        <v>1236.4784636482964</v>
      </c>
      <c r="AK54" s="2">
        <f t="shared" si="22"/>
        <v>1265.2703898582854</v>
      </c>
      <c r="AL54" s="2">
        <f t="shared" si="25"/>
        <v>1293.786813465467</v>
      </c>
      <c r="AM54" s="2">
        <f t="shared" si="25"/>
        <v>1322.0388613346699</v>
      </c>
      <c r="AN54" s="2">
        <f t="shared" si="25"/>
        <v>1350.0368886384408</v>
      </c>
      <c r="AO54" s="2">
        <f t="shared" si="25"/>
        <v>1377.7905534256165</v>
      </c>
      <c r="AP54" s="2">
        <f t="shared" si="25"/>
        <v>1405.3088820657624</v>
      </c>
      <c r="AQ54" s="2">
        <f t="shared" si="25"/>
        <v>1432.6003269077094</v>
      </c>
      <c r="AR54" s="2">
        <f t="shared" si="25"/>
        <v>1459.6728172633502</v>
      </c>
      <c r="AS54" s="2">
        <f t="shared" si="25"/>
        <v>1486.5338046442716</v>
      </c>
      <c r="AT54" s="2">
        <f t="shared" si="25"/>
        <v>1513.1903030294675</v>
      </c>
      <c r="AU54" s="2">
        <f t="shared" si="25"/>
        <v>1539.6489248202195</v>
      </c>
      <c r="AV54" s="2">
        <f t="shared" si="25"/>
        <v>1565.9159130377375</v>
      </c>
      <c r="AW54" s="2">
        <f t="shared" si="25"/>
        <v>1591.9971702360904</v>
      </c>
      <c r="AX54" s="2">
        <f t="shared" si="25"/>
        <v>1617.8982845339399</v>
      </c>
      <c r="AY54" s="2">
        <f t="shared" si="25"/>
        <v>1643.6245531110071</v>
      </c>
      <c r="AZ54" s="2">
        <f t="shared" si="25"/>
        <v>1669.1810034668956</v>
      </c>
      <c r="BA54" s="2">
        <f t="shared" si="25"/>
        <v>1694.5724126992857</v>
      </c>
      <c r="BB54" s="2">
        <f t="shared" si="26"/>
        <v>1719.8033250241504</v>
      </c>
      <c r="BC54" s="2">
        <f t="shared" si="26"/>
        <v>1744.8780677314924</v>
      </c>
      <c r="BD54" s="2">
        <f t="shared" si="26"/>
        <v>1769.8007657453427</v>
      </c>
      <c r="BE54" s="2">
        <f t="shared" si="26"/>
        <v>1794.5753549354906</v>
      </c>
      <c r="BF54" s="2">
        <f t="shared" si="26"/>
        <v>1819.205594310321</v>
      </c>
      <c r="BG54" s="2">
        <f t="shared" si="26"/>
        <v>1843.6950772044488</v>
      </c>
      <c r="BH54" s="2">
        <f t="shared" si="26"/>
        <v>1868.0472415613915</v>
      </c>
      <c r="BI54" s="2">
        <f t="shared" si="26"/>
        <v>1892.2653793998602</v>
      </c>
      <c r="BJ54" s="2">
        <f t="shared" si="26"/>
        <v>1916.3526455420961</v>
      </c>
      <c r="BK54" s="2">
        <f t="shared" si="26"/>
        <v>1940.3120656739343</v>
      </c>
      <c r="BL54" s="2">
        <f t="shared" si="26"/>
        <v>1964.1465437985419</v>
      </c>
      <c r="BM54" s="2">
        <f t="shared" si="26"/>
        <v>1987.8588691390999</v>
      </c>
      <c r="BN54" s="2">
        <f t="shared" si="26"/>
        <v>2011.4517225397881</v>
      </c>
      <c r="BO54" s="2">
        <f t="shared" si="26"/>
        <v>2034.9276824093024</v>
      </c>
      <c r="BP54" s="2">
        <f t="shared" si="26"/>
        <v>2058.2892302465089</v>
      </c>
      <c r="BQ54" s="2">
        <f t="shared" si="26"/>
        <v>2081.5387557839017</v>
      </c>
      <c r="BR54" s="2">
        <f t="shared" si="27"/>
        <v>2104.6785617809192</v>
      </c>
      <c r="BS54" s="2">
        <f t="shared" si="27"/>
        <v>2127.7108684960417</v>
      </c>
      <c r="BT54" s="2">
        <f t="shared" si="27"/>
        <v>2150.6378178638042</v>
      </c>
      <c r="BU54" s="2">
        <f t="shared" si="27"/>
        <v>2173.4614774003667</v>
      </c>
      <c r="BV54" s="2">
        <f t="shared" si="27"/>
        <v>2196.1838438590507</v>
      </c>
      <c r="BW54" s="2">
        <f t="shared" si="27"/>
        <v>2218.8068466552936</v>
      </c>
      <c r="BX54" s="2">
        <f t="shared" si="27"/>
        <v>2241.3323510786922</v>
      </c>
      <c r="BY54" s="2">
        <f t="shared" si="27"/>
        <v>2263.7621613082092</v>
      </c>
      <c r="BZ54" s="2">
        <f t="shared" si="27"/>
        <v>2286.0980232452084</v>
      </c>
      <c r="CA54" s="2">
        <f t="shared" si="27"/>
        <v>2308.3416271777019</v>
      </c>
      <c r="CB54" s="2">
        <f t="shared" si="27"/>
        <v>2330.4946102880285</v>
      </c>
      <c r="CC54" s="2">
        <f t="shared" si="27"/>
        <v>2352.5585590151522</v>
      </c>
      <c r="CD54" s="2">
        <f t="shared" si="27"/>
        <v>2374.5350112818496</v>
      </c>
      <c r="CE54" s="2">
        <f t="shared" si="27"/>
        <v>2396.4254585961507</v>
      </c>
      <c r="CF54" s="2">
        <f t="shared" si="27"/>
        <v>2418.2313480357111</v>
      </c>
      <c r="CG54" s="2">
        <f t="shared" si="27"/>
        <v>2439.9540841230332</v>
      </c>
      <c r="CH54" s="2">
        <f t="shared" si="28"/>
        <v>2461.5950305988322</v>
      </c>
      <c r="CI54" s="2">
        <f t="shared" si="28"/>
        <v>2483.1555121003121</v>
      </c>
      <c r="CJ54" s="2">
        <f t="shared" si="28"/>
        <v>2504.6368157505203</v>
      </c>
      <c r="CK54" s="2">
        <f t="shared" si="28"/>
        <v>2526.040192664565</v>
      </c>
      <c r="CL54" s="2">
        <f t="shared" si="28"/>
        <v>2547.3668593779407</v>
      </c>
      <c r="CM54" s="2">
        <f t="shared" si="28"/>
        <v>2568.6179992019202</v>
      </c>
      <c r="CN54" s="2">
        <f t="shared" si="28"/>
        <v>2589.7947635104883</v>
      </c>
      <c r="CO54" s="2">
        <f t="shared" si="28"/>
        <v>2610.8982729631039</v>
      </c>
      <c r="CP54" s="2">
        <f t="shared" si="28"/>
        <v>2631.9296186671168</v>
      </c>
      <c r="CQ54" s="2">
        <f t="shared" si="28"/>
        <v>2652.8898632835253</v>
      </c>
      <c r="CR54" s="2">
        <f t="shared" si="28"/>
        <v>2673.7800420794097</v>
      </c>
      <c r="CS54" s="2">
        <f t="shared" si="28"/>
        <v>2694.6011639301773</v>
      </c>
      <c r="CT54" s="2">
        <f t="shared" si="28"/>
        <v>2715.3542122745612</v>
      </c>
      <c r="CU54" s="2">
        <f t="shared" si="28"/>
        <v>2736.0401460250528</v>
      </c>
      <c r="CV54" s="2">
        <f t="shared" si="28"/>
        <v>2756.6599004363343</v>
      </c>
      <c r="CW54" s="2">
        <f t="shared" si="28"/>
        <v>2777.2143879340651</v>
      </c>
      <c r="CX54" s="2">
        <f t="shared" si="29"/>
        <v>2797.7044989062138</v>
      </c>
      <c r="CY54" s="2">
        <f t="shared" si="24"/>
        <v>2818.1311024590277</v>
      </c>
      <c r="CZ54" s="2">
        <f t="shared" si="24"/>
        <v>2838.4950471395491</v>
      </c>
      <c r="DA54" s="2">
        <f t="shared" si="24"/>
        <v>2858.7971616264854</v>
      </c>
      <c r="DB54" s="2">
        <f t="shared" si="24"/>
        <v>2879.0382553911386</v>
      </c>
    </row>
    <row r="55" spans="2:106">
      <c r="B55" s="157">
        <f t="shared" si="9"/>
        <v>117.29095765535</v>
      </c>
      <c r="F55" s="159">
        <v>8.8000000000000007</v>
      </c>
      <c r="G55" s="2">
        <f t="shared" si="23"/>
        <v>117.29095765535</v>
      </c>
      <c r="H55" s="2">
        <f t="shared" si="23"/>
        <v>190.80405017171543</v>
      </c>
      <c r="I55" s="2">
        <f t="shared" si="23"/>
        <v>253.6317703180467</v>
      </c>
      <c r="J55" s="2">
        <f t="shared" si="23"/>
        <v>310.39209065806358</v>
      </c>
      <c r="K55" s="2">
        <f t="shared" si="23"/>
        <v>363.02913032693499</v>
      </c>
      <c r="L55" s="2">
        <f t="shared" si="23"/>
        <v>412.59761192424861</v>
      </c>
      <c r="M55" s="2">
        <f t="shared" si="23"/>
        <v>459.75171326307429</v>
      </c>
      <c r="N55" s="2">
        <f t="shared" si="23"/>
        <v>504.93293961201971</v>
      </c>
      <c r="O55" s="2">
        <f t="shared" si="23"/>
        <v>548.45724001753115</v>
      </c>
      <c r="P55" s="2">
        <f t="shared" si="23"/>
        <v>590.56068584785089</v>
      </c>
      <c r="Q55" s="2">
        <f t="shared" si="23"/>
        <v>631.42561687947773</v>
      </c>
      <c r="R55" s="2">
        <f t="shared" si="23"/>
        <v>671.19662947635072</v>
      </c>
      <c r="S55" s="2">
        <f t="shared" si="23"/>
        <v>709.99087247866703</v>
      </c>
      <c r="T55" s="2">
        <f t="shared" si="23"/>
        <v>747.90495974758085</v>
      </c>
      <c r="U55" s="2">
        <f t="shared" si="23"/>
        <v>785.01977341167662</v>
      </c>
      <c r="V55" s="2">
        <f t="shared" si="23"/>
        <v>821.40389906424355</v>
      </c>
      <c r="W55" s="2">
        <f t="shared" ref="W55:AK57" si="30">$B55*W$6^0.702</f>
        <v>857.11614360782301</v>
      </c>
      <c r="X55" s="2">
        <f t="shared" si="30"/>
        <v>892.20742019043644</v>
      </c>
      <c r="Y55" s="2">
        <f t="shared" si="30"/>
        <v>926.72218558688132</v>
      </c>
      <c r="Z55" s="2">
        <f t="shared" si="30"/>
        <v>960.69955420656629</v>
      </c>
      <c r="AA55" s="2">
        <f t="shared" si="30"/>
        <v>994.17417397435395</v>
      </c>
      <c r="AB55" s="2">
        <f t="shared" si="30"/>
        <v>1027.1769238750248</v>
      </c>
      <c r="AC55" s="2">
        <f t="shared" si="30"/>
        <v>1059.7354759082723</v>
      </c>
      <c r="AD55" s="2">
        <f t="shared" si="30"/>
        <v>1091.8747525449194</v>
      </c>
      <c r="AE55" s="2">
        <f t="shared" si="30"/>
        <v>1123.6173026499234</v>
      </c>
      <c r="AF55" s="2">
        <f t="shared" si="30"/>
        <v>1154.9836130756537</v>
      </c>
      <c r="AG55" s="2">
        <f t="shared" si="30"/>
        <v>1185.9923689782509</v>
      </c>
      <c r="AH55" s="2">
        <f t="shared" si="30"/>
        <v>1216.6606728770544</v>
      </c>
      <c r="AI55" s="2">
        <f t="shared" si="30"/>
        <v>1247.0042302318943</v>
      </c>
      <c r="AJ55" s="2">
        <f t="shared" si="30"/>
        <v>1277.0375076309051</v>
      </c>
      <c r="AK55" s="2">
        <f t="shared" si="30"/>
        <v>1306.7738684071455</v>
      </c>
      <c r="AL55" s="2">
        <f t="shared" si="25"/>
        <v>1336.2256895269518</v>
      </c>
      <c r="AM55" s="2">
        <f t="shared" si="25"/>
        <v>1365.4044628392687</v>
      </c>
      <c r="AN55" s="2">
        <f t="shared" si="25"/>
        <v>1394.3208831876623</v>
      </c>
      <c r="AO55" s="2">
        <f t="shared" si="25"/>
        <v>1422.9849254248909</v>
      </c>
      <c r="AP55" s="2">
        <f t="shared" si="25"/>
        <v>1451.4059120040602</v>
      </c>
      <c r="AQ55" s="2">
        <f t="shared" si="25"/>
        <v>1479.5925725284762</v>
      </c>
      <c r="AR55" s="2">
        <f t="shared" si="25"/>
        <v>1507.5530964078175</v>
      </c>
      <c r="AS55" s="2">
        <f t="shared" si="25"/>
        <v>1535.29517957862</v>
      </c>
      <c r="AT55" s="2">
        <f t="shared" si="25"/>
        <v>1562.8260660928556</v>
      </c>
      <c r="AU55" s="2">
        <f t="shared" si="25"/>
        <v>1590.152585252207</v>
      </c>
      <c r="AV55" s="2">
        <f t="shared" si="25"/>
        <v>1617.2811848618571</v>
      </c>
      <c r="AW55" s="2">
        <f t="shared" si="25"/>
        <v>1644.217961091822</v>
      </c>
      <c r="AX55" s="2">
        <f t="shared" si="25"/>
        <v>1670.9686853625824</v>
      </c>
      <c r="AY55" s="2">
        <f t="shared" si="25"/>
        <v>1697.5388286122798</v>
      </c>
      <c r="AZ55" s="2">
        <f t="shared" si="25"/>
        <v>1723.9335832528752</v>
      </c>
      <c r="BA55" s="2">
        <f t="shared" si="25"/>
        <v>1750.1578830807052</v>
      </c>
      <c r="BB55" s="2">
        <f t="shared" si="26"/>
        <v>1776.2164213714004</v>
      </c>
      <c r="BC55" s="2">
        <f t="shared" si="26"/>
        <v>1802.1136673590008</v>
      </c>
      <c r="BD55" s="2">
        <f t="shared" si="26"/>
        <v>1827.853881273554</v>
      </c>
      <c r="BE55" s="2">
        <f t="shared" si="26"/>
        <v>1853.4411280894963</v>
      </c>
      <c r="BF55" s="2">
        <f t="shared" si="26"/>
        <v>1878.8792901184411</v>
      </c>
      <c r="BG55" s="2">
        <f t="shared" si="26"/>
        <v>1904.1720785637901</v>
      </c>
      <c r="BH55" s="2">
        <f t="shared" si="26"/>
        <v>1929.3230441406995</v>
      </c>
      <c r="BI55" s="2">
        <f t="shared" si="26"/>
        <v>1954.3355868528845</v>
      </c>
      <c r="BJ55" s="2">
        <f t="shared" si="26"/>
        <v>1979.2129650072627</v>
      </c>
      <c r="BK55" s="2">
        <f t="shared" si="26"/>
        <v>2003.9583035384055</v>
      </c>
      <c r="BL55" s="2">
        <f t="shared" si="26"/>
        <v>2028.5746017067736</v>
      </c>
      <c r="BM55" s="2">
        <f t="shared" si="26"/>
        <v>2053.0647402278214</v>
      </c>
      <c r="BN55" s="2">
        <f t="shared" si="26"/>
        <v>2077.4314878829477</v>
      </c>
      <c r="BO55" s="2">
        <f t="shared" si="26"/>
        <v>2101.6775076579715</v>
      </c>
      <c r="BP55" s="2">
        <f t="shared" si="26"/>
        <v>2125.8053624500403</v>
      </c>
      <c r="BQ55" s="2">
        <f t="shared" si="26"/>
        <v>2149.8175203798032</v>
      </c>
      <c r="BR55" s="2">
        <f t="shared" si="27"/>
        <v>2173.7163597419571</v>
      </c>
      <c r="BS55" s="2">
        <f t="shared" si="27"/>
        <v>2197.504173624041</v>
      </c>
      <c r="BT55" s="2">
        <f t="shared" si="27"/>
        <v>2221.1831742204604</v>
      </c>
      <c r="BU55" s="2">
        <f t="shared" si="27"/>
        <v>2244.7554968661689</v>
      </c>
      <c r="BV55" s="2">
        <f t="shared" si="27"/>
        <v>2268.2232038121169</v>
      </c>
      <c r="BW55" s="2">
        <f t="shared" si="27"/>
        <v>2291.5882877625468</v>
      </c>
      <c r="BX55" s="2">
        <f t="shared" si="27"/>
        <v>2314.8526751924014</v>
      </c>
      <c r="BY55" s="2">
        <f t="shared" si="27"/>
        <v>2338.0182294614356</v>
      </c>
      <c r="BZ55" s="2">
        <f t="shared" si="27"/>
        <v>2361.0867537401791</v>
      </c>
      <c r="CA55" s="2">
        <f t="shared" si="27"/>
        <v>2384.0599937615757</v>
      </c>
      <c r="CB55" s="2">
        <f t="shared" si="27"/>
        <v>2406.9396404109234</v>
      </c>
      <c r="CC55" s="2">
        <f t="shared" si="27"/>
        <v>2429.7273321656553</v>
      </c>
      <c r="CD55" s="2">
        <f t="shared" si="27"/>
        <v>2452.4246573955879</v>
      </c>
      <c r="CE55" s="2">
        <f t="shared" si="27"/>
        <v>2475.0331565332908</v>
      </c>
      <c r="CF55" s="2">
        <f t="shared" si="27"/>
        <v>2497.5543241235519</v>
      </c>
      <c r="CG55" s="2">
        <f t="shared" si="27"/>
        <v>2519.9896107601071</v>
      </c>
      <c r="CH55" s="2">
        <f t="shared" si="28"/>
        <v>2542.3404249171817</v>
      </c>
      <c r="CI55" s="2">
        <f t="shared" si="28"/>
        <v>2564.6081346828119</v>
      </c>
      <c r="CJ55" s="2">
        <f t="shared" si="28"/>
        <v>2586.794069400335</v>
      </c>
      <c r="CK55" s="2">
        <f t="shared" si="28"/>
        <v>2608.8995212240156</v>
      </c>
      <c r="CL55" s="2">
        <f t="shared" si="28"/>
        <v>2630.9257465942228</v>
      </c>
      <c r="CM55" s="2">
        <f t="shared" si="28"/>
        <v>2652.8739676372784</v>
      </c>
      <c r="CN55" s="2">
        <f t="shared" si="28"/>
        <v>2674.7453734946093</v>
      </c>
      <c r="CO55" s="2">
        <f t="shared" si="28"/>
        <v>2696.5411215856161</v>
      </c>
      <c r="CP55" s="2">
        <f t="shared" si="28"/>
        <v>2718.2623388082202</v>
      </c>
      <c r="CQ55" s="2">
        <f t="shared" si="28"/>
        <v>2739.910122680893</v>
      </c>
      <c r="CR55" s="2">
        <f t="shared" si="28"/>
        <v>2761.4855424296093</v>
      </c>
      <c r="CS55" s="2">
        <f t="shared" si="28"/>
        <v>2782.9896400229718</v>
      </c>
      <c r="CT55" s="2">
        <f t="shared" si="28"/>
        <v>2804.4234311585315</v>
      </c>
      <c r="CU55" s="2">
        <f t="shared" si="28"/>
        <v>2825.7879062030884</v>
      </c>
      <c r="CV55" s="2">
        <f t="shared" si="28"/>
        <v>2847.0840310896065</v>
      </c>
      <c r="CW55" s="2">
        <f t="shared" si="28"/>
        <v>2868.312748173189</v>
      </c>
      <c r="CX55" s="2">
        <f t="shared" si="29"/>
        <v>2889.4749770483668</v>
      </c>
      <c r="CY55" s="2">
        <f t="shared" si="24"/>
        <v>2910.5716153298645</v>
      </c>
      <c r="CZ55" s="2">
        <f t="shared" si="24"/>
        <v>2931.6035393988182</v>
      </c>
      <c r="DA55" s="2">
        <f t="shared" si="24"/>
        <v>2952.5716051163045</v>
      </c>
      <c r="DB55" s="2">
        <f t="shared" si="24"/>
        <v>2973.4766485059554</v>
      </c>
    </row>
    <row r="56" spans="2:106">
      <c r="B56" s="157">
        <f t="shared" si="9"/>
        <v>120.82492284913104</v>
      </c>
      <c r="F56" s="159">
        <v>8.9</v>
      </c>
      <c r="G56" s="2">
        <f t="shared" ref="G56:V57" si="31">$B56*G$6^0.702</f>
        <v>120.82492284913104</v>
      </c>
      <c r="H56" s="2">
        <f t="shared" si="31"/>
        <v>196.55295772280436</v>
      </c>
      <c r="I56" s="2">
        <f t="shared" si="31"/>
        <v>261.27367099188064</v>
      </c>
      <c r="J56" s="2">
        <f t="shared" si="31"/>
        <v>319.74417428614447</v>
      </c>
      <c r="K56" s="2">
        <f t="shared" si="31"/>
        <v>373.96716286200711</v>
      </c>
      <c r="L56" s="2">
        <f t="shared" si="31"/>
        <v>425.02913800882538</v>
      </c>
      <c r="M56" s="2">
        <f t="shared" si="31"/>
        <v>473.60398785381545</v>
      </c>
      <c r="N56" s="2">
        <f t="shared" si="31"/>
        <v>520.14652017656567</v>
      </c>
      <c r="O56" s="2">
        <f t="shared" si="31"/>
        <v>564.98220353769011</v>
      </c>
      <c r="P56" s="2">
        <f t="shared" si="31"/>
        <v>608.35422211289108</v>
      </c>
      <c r="Q56" s="2">
        <f t="shared" si="31"/>
        <v>650.45040955847253</v>
      </c>
      <c r="R56" s="2">
        <f t="shared" si="31"/>
        <v>691.41971891281401</v>
      </c>
      <c r="S56" s="2">
        <f t="shared" si="31"/>
        <v>731.38282869932118</v>
      </c>
      <c r="T56" s="2">
        <f t="shared" si="31"/>
        <v>770.43926374542707</v>
      </c>
      <c r="U56" s="2">
        <f t="shared" si="31"/>
        <v>808.67234315041651</v>
      </c>
      <c r="V56" s="2">
        <f t="shared" si="31"/>
        <v>846.15271898486139</v>
      </c>
      <c r="W56" s="2">
        <f t="shared" si="30"/>
        <v>882.94096999758108</v>
      </c>
      <c r="X56" s="2">
        <f t="shared" si="30"/>
        <v>919.08954334481552</v>
      </c>
      <c r="Y56" s="2">
        <f t="shared" si="30"/>
        <v>954.64423527968086</v>
      </c>
      <c r="Z56" s="2">
        <f t="shared" si="30"/>
        <v>989.64533872495292</v>
      </c>
      <c r="AA56" s="2">
        <f t="shared" si="30"/>
        <v>1024.1285455441143</v>
      </c>
      <c r="AB56" s="2">
        <f t="shared" si="30"/>
        <v>1058.1256651027666</v>
      </c>
      <c r="AC56" s="2">
        <f t="shared" si="30"/>
        <v>1091.665203155273</v>
      </c>
      <c r="AD56" s="2">
        <f t="shared" si="30"/>
        <v>1124.7728330840891</v>
      </c>
      <c r="AE56" s="2">
        <f t="shared" si="30"/>
        <v>1157.471783149289</v>
      </c>
      <c r="AF56" s="2">
        <f t="shared" si="30"/>
        <v>1189.7831574701202</v>
      </c>
      <c r="AG56" s="2">
        <f t="shared" si="30"/>
        <v>1221.7262041846675</v>
      </c>
      <c r="AH56" s="2">
        <f t="shared" si="30"/>
        <v>1253.3185411095217</v>
      </c>
      <c r="AI56" s="2">
        <f t="shared" si="30"/>
        <v>1284.5763469084968</v>
      </c>
      <c r="AJ56" s="2">
        <f t="shared" si="30"/>
        <v>1315.5145240466259</v>
      </c>
      <c r="AK56" s="2">
        <f t="shared" si="30"/>
        <v>1346.146838492899</v>
      </c>
      <c r="AL56" s="2">
        <f t="shared" si="25"/>
        <v>1376.4860401304488</v>
      </c>
      <c r="AM56" s="2">
        <f t="shared" si="25"/>
        <v>1406.5439670565163</v>
      </c>
      <c r="AN56" s="2">
        <f t="shared" si="25"/>
        <v>1436.3316363492677</v>
      </c>
      <c r="AO56" s="2">
        <f t="shared" si="25"/>
        <v>1465.8593234028094</v>
      </c>
      <c r="AP56" s="2">
        <f t="shared" si="25"/>
        <v>1495.136631554856</v>
      </c>
      <c r="AQ56" s="2">
        <f t="shared" si="25"/>
        <v>1524.1725534308157</v>
      </c>
      <c r="AR56" s="2">
        <f t="shared" si="25"/>
        <v>1552.9755251864869</v>
      </c>
      <c r="AS56" s="2">
        <f t="shared" si="25"/>
        <v>1581.5534746362287</v>
      </c>
      <c r="AT56" s="2">
        <f t="shared" si="25"/>
        <v>1609.9138640945969</v>
      </c>
      <c r="AU56" s="2">
        <f t="shared" si="25"/>
        <v>1638.0637286294725</v>
      </c>
      <c r="AV56" s="2">
        <f t="shared" si="25"/>
        <v>1666.0097103177841</v>
      </c>
      <c r="AW56" s="2">
        <f t="shared" si="25"/>
        <v>1693.7580890065597</v>
      </c>
      <c r="AX56" s="2">
        <f t="shared" si="25"/>
        <v>1721.3148100086205</v>
      </c>
      <c r="AY56" s="2">
        <f t="shared" si="25"/>
        <v>1748.685509100944</v>
      </c>
      <c r="AZ56" s="2">
        <f t="shared" si="25"/>
        <v>1775.8755351423608</v>
      </c>
      <c r="BA56" s="2">
        <f t="shared" si="25"/>
        <v>1802.8899705840133</v>
      </c>
      <c r="BB56" s="2">
        <f t="shared" si="26"/>
        <v>1829.7336501094721</v>
      </c>
      <c r="BC56" s="2">
        <f t="shared" si="26"/>
        <v>1856.4111776103662</v>
      </c>
      <c r="BD56" s="2">
        <f t="shared" si="26"/>
        <v>1882.9269416770614</v>
      </c>
      <c r="BE56" s="2">
        <f t="shared" si="26"/>
        <v>1909.2851297612806</v>
      </c>
      <c r="BF56" s="2">
        <f t="shared" si="26"/>
        <v>1935.4897411483098</v>
      </c>
      <c r="BG56" s="2">
        <f t="shared" si="26"/>
        <v>1961.5445988597501</v>
      </c>
      <c r="BH56" s="2">
        <f t="shared" si="26"/>
        <v>1987.453360593461</v>
      </c>
      <c r="BI56" s="2">
        <f t="shared" si="26"/>
        <v>2013.2195287949403</v>
      </c>
      <c r="BJ56" s="2">
        <f t="shared" si="26"/>
        <v>2038.8464599435777</v>
      </c>
      <c r="BK56" s="2">
        <f t="shared" si="26"/>
        <v>2064.3373731279203</v>
      </c>
      <c r="BL56" s="2">
        <f t="shared" si="26"/>
        <v>2089.6953579758565</v>
      </c>
      <c r="BM56" s="2">
        <f t="shared" si="26"/>
        <v>2114.9233819985184</v>
      </c>
      <c r="BN56" s="2">
        <f t="shared" si="26"/>
        <v>2140.0242974004191</v>
      </c>
      <c r="BO56" s="2">
        <f t="shared" si="26"/>
        <v>2165.0008474028832</v>
      </c>
      <c r="BP56" s="2">
        <f t="shared" si="26"/>
        <v>2189.8556721229006</v>
      </c>
      <c r="BQ56" s="2">
        <f t="shared" si="26"/>
        <v>2214.5913140453572</v>
      </c>
      <c r="BR56" s="2">
        <f t="shared" si="27"/>
        <v>2239.2102231227386</v>
      </c>
      <c r="BS56" s="2">
        <f t="shared" si="27"/>
        <v>2263.7147615330887</v>
      </c>
      <c r="BT56" s="2">
        <f t="shared" si="27"/>
        <v>2288.1072081240163</v>
      </c>
      <c r="BU56" s="2">
        <f t="shared" si="27"/>
        <v>2312.389762567911</v>
      </c>
      <c r="BV56" s="2">
        <f t="shared" si="27"/>
        <v>2336.5645492511439</v>
      </c>
      <c r="BW56" s="2">
        <f t="shared" si="27"/>
        <v>2360.6336209179431</v>
      </c>
      <c r="BX56" s="2">
        <f t="shared" si="27"/>
        <v>2384.5989620877558</v>
      </c>
      <c r="BY56" s="2">
        <f t="shared" si="27"/>
        <v>2408.4624922631847</v>
      </c>
      <c r="BZ56" s="2">
        <f t="shared" si="27"/>
        <v>2432.2260689441132</v>
      </c>
      <c r="CA56" s="2">
        <f t="shared" si="27"/>
        <v>2455.8914904622507</v>
      </c>
      <c r="CB56" s="2">
        <f t="shared" si="27"/>
        <v>2479.4604986491036</v>
      </c>
      <c r="CC56" s="2">
        <f t="shared" si="27"/>
        <v>2502.9347813492727</v>
      </c>
      <c r="CD56" s="2">
        <f t="shared" si="27"/>
        <v>2526.3159747900031</v>
      </c>
      <c r="CE56" s="2">
        <f t="shared" si="27"/>
        <v>2549.6056658169487</v>
      </c>
      <c r="CF56" s="2">
        <f t="shared" si="27"/>
        <v>2572.8053940053856</v>
      </c>
      <c r="CG56" s="2">
        <f t="shared" si="27"/>
        <v>2595.9166536553007</v>
      </c>
      <c r="CH56" s="2">
        <f t="shared" si="28"/>
        <v>2618.9408956781094</v>
      </c>
      <c r="CI56" s="2">
        <f t="shared" si="28"/>
        <v>2641.8795293822086</v>
      </c>
      <c r="CJ56" s="2">
        <f t="shared" si="28"/>
        <v>2664.733924163922</v>
      </c>
      <c r="CK56" s="2">
        <f t="shared" si="28"/>
        <v>2687.5054111099967</v>
      </c>
      <c r="CL56" s="2">
        <f t="shared" si="28"/>
        <v>2710.1952845172282</v>
      </c>
      <c r="CM56" s="2">
        <f t="shared" si="28"/>
        <v>2732.8048033344862</v>
      </c>
      <c r="CN56" s="2">
        <f t="shared" si="28"/>
        <v>2755.3351925319143</v>
      </c>
      <c r="CO56" s="2">
        <f t="shared" si="28"/>
        <v>2777.7876444018461</v>
      </c>
      <c r="CP56" s="2">
        <f t="shared" si="28"/>
        <v>2800.1633197955293</v>
      </c>
      <c r="CQ56" s="2">
        <f t="shared" si="28"/>
        <v>2822.4633492995604</v>
      </c>
      <c r="CR56" s="2">
        <f t="shared" si="28"/>
        <v>2844.6888343555893</v>
      </c>
      <c r="CS56" s="2">
        <f t="shared" si="28"/>
        <v>2866.8408483266307</v>
      </c>
      <c r="CT56" s="2">
        <f t="shared" si="28"/>
        <v>2888.9204375131062</v>
      </c>
      <c r="CU56" s="2">
        <f t="shared" si="28"/>
        <v>2910.9286221214702</v>
      </c>
      <c r="CV56" s="2">
        <f t="shared" si="28"/>
        <v>2932.8663971881542</v>
      </c>
      <c r="CW56" s="2">
        <f t="shared" si="28"/>
        <v>2954.7347334613291</v>
      </c>
      <c r="CX56" s="2">
        <f t="shared" si="29"/>
        <v>2976.5345782428194</v>
      </c>
      <c r="CY56" s="2">
        <f t="shared" si="24"/>
        <v>2998.2668561923952</v>
      </c>
      <c r="CZ56" s="2">
        <f t="shared" si="24"/>
        <v>3019.9324700964708</v>
      </c>
      <c r="DA56" s="2">
        <f t="shared" si="24"/>
        <v>3041.5323016031343</v>
      </c>
      <c r="DB56" s="2">
        <f t="shared" si="24"/>
        <v>3063.0672119253295</v>
      </c>
    </row>
    <row r="57" spans="2:106">
      <c r="B57" s="157">
        <f t="shared" si="9"/>
        <v>124.16361697969673</v>
      </c>
      <c r="F57" s="159">
        <v>9</v>
      </c>
      <c r="G57" s="2">
        <f t="shared" si="31"/>
        <v>124.16361697969673</v>
      </c>
      <c r="H57" s="2">
        <f t="shared" si="31"/>
        <v>201.98420643226027</v>
      </c>
      <c r="I57" s="2">
        <f t="shared" si="31"/>
        <v>268.49331451609925</v>
      </c>
      <c r="J57" s="2">
        <f t="shared" si="31"/>
        <v>328.57950372645126</v>
      </c>
      <c r="K57" s="2">
        <f t="shared" si="31"/>
        <v>384.3008087872829</v>
      </c>
      <c r="L57" s="2">
        <f t="shared" si="31"/>
        <v>436.77375372988286</v>
      </c>
      <c r="M57" s="2">
        <f t="shared" si="31"/>
        <v>486.6908478920746</v>
      </c>
      <c r="N57" s="2">
        <f t="shared" si="31"/>
        <v>534.51946652734546</v>
      </c>
      <c r="O57" s="2">
        <f t="shared" si="31"/>
        <v>580.59407170482893</v>
      </c>
      <c r="P57" s="2">
        <f t="shared" si="31"/>
        <v>625.16456738585532</v>
      </c>
      <c r="Q57" s="2">
        <f t="shared" si="31"/>
        <v>668.42397753938133</v>
      </c>
      <c r="R57" s="2">
        <f t="shared" si="31"/>
        <v>710.52537114794143</v>
      </c>
      <c r="S57" s="2">
        <f t="shared" si="31"/>
        <v>751.59276138368966</v>
      </c>
      <c r="T57" s="2">
        <f t="shared" si="31"/>
        <v>791.7284231934002</v>
      </c>
      <c r="U57" s="2">
        <f t="shared" si="31"/>
        <v>831.01797799098949</v>
      </c>
      <c r="V57" s="2">
        <f t="shared" si="31"/>
        <v>869.534030140048</v>
      </c>
      <c r="W57" s="2">
        <f t="shared" si="30"/>
        <v>907.33883233139591</v>
      </c>
      <c r="X57" s="2">
        <f t="shared" si="30"/>
        <v>944.48628096707921</v>
      </c>
      <c r="Y57" s="2">
        <f t="shared" si="30"/>
        <v>981.0234377649698</v>
      </c>
      <c r="Z57" s="2">
        <f t="shared" si="30"/>
        <v>1016.9917090418486</v>
      </c>
      <c r="AA57" s="2">
        <f t="shared" si="30"/>
        <v>1052.4277729164537</v>
      </c>
      <c r="AB57" s="2">
        <f t="shared" si="30"/>
        <v>1087.3643177265362</v>
      </c>
      <c r="AC57" s="2">
        <f t="shared" si="30"/>
        <v>1121.8306369115878</v>
      </c>
      <c r="AD57" s="2">
        <f t="shared" si="30"/>
        <v>1155.8531132736873</v>
      </c>
      <c r="AE57" s="2">
        <f t="shared" si="30"/>
        <v>1189.4556169277</v>
      </c>
      <c r="AF57" s="2">
        <f t="shared" si="30"/>
        <v>1222.6598351523519</v>
      </c>
      <c r="AG57" s="2">
        <f t="shared" si="30"/>
        <v>1255.4855479598161</v>
      </c>
      <c r="AH57" s="2">
        <f t="shared" si="30"/>
        <v>1287.9508599909204</v>
      </c>
      <c r="AI57" s="2">
        <f t="shared" si="30"/>
        <v>1320.0723969663327</v>
      </c>
      <c r="AJ57" s="2">
        <f t="shared" si="30"/>
        <v>1351.865473143383</v>
      </c>
      <c r="AK57" s="2">
        <f t="shared" si="30"/>
        <v>1383.3442348791373</v>
      </c>
      <c r="AL57" s="2">
        <f t="shared" si="25"/>
        <v>1414.5217843678156</v>
      </c>
      <c r="AM57" s="2">
        <f t="shared" si="25"/>
        <v>1445.4102868228272</v>
      </c>
      <c r="AN57" s="2">
        <f t="shared" si="25"/>
        <v>1476.0210637517005</v>
      </c>
      <c r="AO57" s="2">
        <f t="shared" si="25"/>
        <v>1506.3646744833225</v>
      </c>
      <c r="AP57" s="2">
        <f t="shared" si="25"/>
        <v>1536.4509877195935</v>
      </c>
      <c r="AQ57" s="2">
        <f t="shared" si="25"/>
        <v>1566.2892445746029</v>
      </c>
      <c r="AR57" s="2">
        <f t="shared" si="25"/>
        <v>1595.8881143161855</v>
      </c>
      <c r="AS57" s="2">
        <f t="shared" si="25"/>
        <v>1625.2557438239942</v>
      </c>
      <c r="AT57" s="2">
        <f t="shared" si="25"/>
        <v>1654.3998016149585</v>
      </c>
      <c r="AU57" s="2">
        <f t="shared" si="25"/>
        <v>1683.3275171534401</v>
      </c>
      <c r="AV57" s="2">
        <f t="shared" si="25"/>
        <v>1712.0457160535279</v>
      </c>
      <c r="AW57" s="2">
        <f t="shared" si="25"/>
        <v>1740.5608516900952</v>
      </c>
      <c r="AX57" s="2">
        <f t="shared" si="25"/>
        <v>1768.8790336597917</v>
      </c>
      <c r="AY57" s="2">
        <f t="shared" si="25"/>
        <v>1797.0060534701772</v>
      </c>
      <c r="AZ57" s="2">
        <f t="shared" si="25"/>
        <v>1824.9474077823991</v>
      </c>
      <c r="BA57" s="2">
        <f t="shared" si="25"/>
        <v>1852.7083194884081</v>
      </c>
      <c r="BB57" s="2">
        <f t="shared" si="26"/>
        <v>1880.2937568661466</v>
      </c>
      <c r="BC57" s="2">
        <f t="shared" si="26"/>
        <v>1907.708451024258</v>
      </c>
      <c r="BD57" s="2">
        <f t="shared" si="26"/>
        <v>1934.9569118208115</v>
      </c>
      <c r="BE57" s="2">
        <f t="shared" si="26"/>
        <v>1962.0434424172706</v>
      </c>
      <c r="BF57" s="2">
        <f t="shared" si="26"/>
        <v>1988.9721526091539</v>
      </c>
      <c r="BG57" s="2">
        <f t="shared" si="26"/>
        <v>2015.7469710576891</v>
      </c>
      <c r="BH57" s="2">
        <f t="shared" si="26"/>
        <v>2042.3716565320553</v>
      </c>
      <c r="BI57" s="2">
        <f t="shared" si="26"/>
        <v>2068.84980825906</v>
      </c>
      <c r="BJ57" s="2">
        <f t="shared" si="26"/>
        <v>2095.1848754659941</v>
      </c>
      <c r="BK57" s="2">
        <f t="shared" si="26"/>
        <v>2121.3801661928542</v>
      </c>
      <c r="BL57" s="2">
        <f t="shared" si="26"/>
        <v>2147.4388554416573</v>
      </c>
      <c r="BM57" s="2">
        <f t="shared" si="26"/>
        <v>2173.363992723273</v>
      </c>
      <c r="BN57" s="2">
        <f t="shared" si="26"/>
        <v>2199.1585090557433</v>
      </c>
      <c r="BO57" s="2">
        <f t="shared" si="26"/>
        <v>2224.8252234624433</v>
      </c>
      <c r="BP57" s="2">
        <f t="shared" si="26"/>
        <v>2250.3668490133837</v>
      </c>
      <c r="BQ57" s="2">
        <f t="shared" si="26"/>
        <v>2275.7859984486518</v>
      </c>
      <c r="BR57" s="2">
        <f t="shared" si="27"/>
        <v>2301.085189419035</v>
      </c>
      <c r="BS57" s="2">
        <f t="shared" si="27"/>
        <v>2326.2668493754504</v>
      </c>
      <c r="BT57" s="2">
        <f t="shared" si="27"/>
        <v>2351.3333201357536</v>
      </c>
      <c r="BU57" s="2">
        <f t="shared" si="27"/>
        <v>2376.2868621547714</v>
      </c>
      <c r="BV57" s="2">
        <f t="shared" si="27"/>
        <v>2401.1296585209716</v>
      </c>
      <c r="BW57" s="2">
        <f t="shared" si="27"/>
        <v>2425.8638187010279</v>
      </c>
      <c r="BX57" s="2">
        <f t="shared" si="27"/>
        <v>2450.4913820516117</v>
      </c>
      <c r="BY57" s="2">
        <f t="shared" si="27"/>
        <v>2475.014321115973</v>
      </c>
      <c r="BZ57" s="2">
        <f t="shared" si="27"/>
        <v>2499.4345447213523</v>
      </c>
      <c r="CA57" s="2">
        <f t="shared" si="27"/>
        <v>2523.7539008918511</v>
      </c>
      <c r="CB57" s="2">
        <f t="shared" si="27"/>
        <v>2547.9741795901277</v>
      </c>
      <c r="CC57" s="2">
        <f t="shared" si="27"/>
        <v>2572.0971153001415</v>
      </c>
      <c r="CD57" s="2">
        <f t="shared" si="27"/>
        <v>2596.1243894621784</v>
      </c>
      <c r="CE57" s="2">
        <f t="shared" si="27"/>
        <v>2620.057632770398</v>
      </c>
      <c r="CF57" s="2">
        <f t="shared" si="27"/>
        <v>2643.8984273423839</v>
      </c>
      <c r="CG57" s="2">
        <f t="shared" si="27"/>
        <v>2667.6483087693596</v>
      </c>
      <c r="CH57" s="2">
        <f t="shared" si="28"/>
        <v>2691.3087680550443</v>
      </c>
      <c r="CI57" s="2">
        <f t="shared" si="28"/>
        <v>2714.8812534505428</v>
      </c>
      <c r="CJ57" s="2">
        <f t="shared" si="28"/>
        <v>2738.3671721920155</v>
      </c>
      <c r="CK57" s="2">
        <f t="shared" si="28"/>
        <v>2761.7678921474594</v>
      </c>
      <c r="CL57" s="2">
        <f t="shared" si="28"/>
        <v>2785.0847433783188</v>
      </c>
      <c r="CM57" s="2">
        <f t="shared" si="28"/>
        <v>2808.3190196213636</v>
      </c>
      <c r="CN57" s="2">
        <f t="shared" si="28"/>
        <v>2831.4719796957183</v>
      </c>
      <c r="CO57" s="2">
        <f t="shared" si="28"/>
        <v>2854.5448488397301</v>
      </c>
      <c r="CP57" s="2">
        <f t="shared" si="28"/>
        <v>2877.5388199818626</v>
      </c>
      <c r="CQ57" s="2">
        <f t="shared" si="28"/>
        <v>2900.4550549496416</v>
      </c>
      <c r="CR57" s="2">
        <f t="shared" si="28"/>
        <v>2923.2946856202984</v>
      </c>
      <c r="CS57" s="2">
        <f t="shared" si="28"/>
        <v>2946.0588150165463</v>
      </c>
      <c r="CT57" s="2">
        <f t="shared" si="28"/>
        <v>2968.7485183506983</v>
      </c>
      <c r="CU57" s="2">
        <f t="shared" si="28"/>
        <v>2991.3648440200595</v>
      </c>
      <c r="CV57" s="2">
        <f t="shared" si="28"/>
        <v>3013.9088145564006</v>
      </c>
      <c r="CW57" s="2">
        <f t="shared" si="28"/>
        <v>3036.3814275320869</v>
      </c>
      <c r="CX57" s="2">
        <f t="shared" si="29"/>
        <v>3058.7836564252566</v>
      </c>
      <c r="CY57" s="2">
        <f t="shared" si="24"/>
        <v>3081.1164514463367</v>
      </c>
      <c r="CZ57" s="2">
        <f t="shared" si="24"/>
        <v>3103.380740327982</v>
      </c>
      <c r="DA57" s="2">
        <f t="shared" si="24"/>
        <v>3125.5774290804193</v>
      </c>
      <c r="DB57" s="2">
        <f>$B57*DB$6^0.702</f>
        <v>3147.7074027140534</v>
      </c>
    </row>
    <row r="60" spans="2:106" ht="15" thickBot="1"/>
    <row r="61" spans="2:106" ht="14.1" customHeight="1" thickTop="1">
      <c r="F61" s="132" t="s">
        <v>207</v>
      </c>
      <c r="G61" s="314" t="s">
        <v>208</v>
      </c>
      <c r="H61" s="314"/>
      <c r="I61" s="314"/>
      <c r="J61" s="314"/>
      <c r="K61" s="314"/>
      <c r="L61" s="314"/>
      <c r="M61" s="314"/>
      <c r="N61" s="315"/>
    </row>
    <row r="62" spans="2:106" ht="15">
      <c r="F62" s="133"/>
      <c r="G62" s="312" t="s">
        <v>209</v>
      </c>
      <c r="H62" s="312"/>
      <c r="I62" s="312"/>
      <c r="J62" s="312"/>
      <c r="K62" s="312"/>
      <c r="L62" s="312"/>
      <c r="M62" s="312"/>
      <c r="N62" s="316"/>
    </row>
    <row r="63" spans="2:106" ht="45">
      <c r="F63" s="133"/>
      <c r="G63" s="126" t="s">
        <v>210</v>
      </c>
      <c r="H63" s="126">
        <v>0.3</v>
      </c>
      <c r="I63" s="126">
        <v>0.5</v>
      </c>
      <c r="J63" s="126">
        <v>1</v>
      </c>
      <c r="K63" s="126">
        <v>2</v>
      </c>
      <c r="L63" s="126">
        <v>3</v>
      </c>
      <c r="M63" s="126">
        <v>4</v>
      </c>
      <c r="N63" s="134">
        <v>6</v>
      </c>
    </row>
    <row r="64" spans="2:106" ht="15">
      <c r="F64" s="135" t="s">
        <v>203</v>
      </c>
      <c r="G64" s="126" t="s">
        <v>211</v>
      </c>
      <c r="H64" s="126">
        <v>3</v>
      </c>
      <c r="I64" s="126">
        <v>5</v>
      </c>
      <c r="J64" s="126">
        <v>10</v>
      </c>
      <c r="K64" s="126">
        <v>20</v>
      </c>
      <c r="L64" s="126">
        <v>30</v>
      </c>
      <c r="M64" s="126">
        <v>40</v>
      </c>
      <c r="N64" s="134">
        <v>60</v>
      </c>
    </row>
    <row r="65" spans="6:28" ht="15">
      <c r="F65" s="123"/>
      <c r="G65" s="128"/>
      <c r="H65" s="317" t="s">
        <v>212</v>
      </c>
      <c r="I65" s="318"/>
      <c r="J65" s="318"/>
      <c r="K65" s="318"/>
      <c r="L65" s="318"/>
      <c r="M65" s="318"/>
      <c r="N65" s="319"/>
    </row>
    <row r="66" spans="6:28" ht="15">
      <c r="F66" s="136">
        <v>4</v>
      </c>
      <c r="G66" s="128"/>
      <c r="H66" s="128">
        <v>14.8</v>
      </c>
      <c r="I66" s="128">
        <v>21.2</v>
      </c>
      <c r="J66" s="128">
        <v>34.4</v>
      </c>
      <c r="K66" s="128">
        <v>56</v>
      </c>
      <c r="L66" s="128">
        <v>74.5</v>
      </c>
      <c r="M66" s="128">
        <v>91.1</v>
      </c>
      <c r="N66" s="124">
        <v>121.1</v>
      </c>
      <c r="Q66" s="2" t="s">
        <v>302</v>
      </c>
      <c r="R66" s="2">
        <v>52</v>
      </c>
      <c r="U66" s="2" t="str">
        <f>IF(ISBLANK(R66),"3",IF(R66&lt;4,"3",IF(R66&lt;7.5,"5",IF(R66&lt;15,"10",IF(R66&lt;25,"20",IF(R66&lt;35,"30",IF(R66&lt;50,"40","60")))))))</f>
        <v>60</v>
      </c>
    </row>
    <row r="67" spans="6:28" ht="15">
      <c r="F67" s="136">
        <v>4.5</v>
      </c>
      <c r="G67" s="128"/>
      <c r="H67" s="128">
        <v>20.2</v>
      </c>
      <c r="I67" s="128">
        <v>28.9</v>
      </c>
      <c r="J67" s="128">
        <v>47</v>
      </c>
      <c r="K67" s="128">
        <v>76.5</v>
      </c>
      <c r="L67" s="128">
        <v>101.7</v>
      </c>
      <c r="M67" s="128">
        <v>124.5</v>
      </c>
      <c r="N67" s="124">
        <v>165.5</v>
      </c>
      <c r="Q67" s="2" t="s">
        <v>245</v>
      </c>
      <c r="R67" s="2">
        <v>7.4</v>
      </c>
      <c r="U67" s="2" t="str">
        <f>IF(ISBLANK(R67),"4",IF(R67&lt;4.75,"4",IF(R67&lt;5.25,"5",IF(R67&lt;5.75,"5.5",IF(R67&lt;6.25,"6",IF(R67&lt;6.75,"6.5",IF(R67&lt;7.25,"7",IF(R67&lt;7.75,"7.5","8"))))))))</f>
        <v>7.5</v>
      </c>
    </row>
    <row r="68" spans="6:28" ht="15">
      <c r="F68" s="136">
        <v>5</v>
      </c>
      <c r="G68" s="128"/>
      <c r="H68" s="128">
        <v>27.6</v>
      </c>
      <c r="I68" s="128">
        <v>39.5</v>
      </c>
      <c r="J68" s="128">
        <v>64.3</v>
      </c>
      <c r="K68" s="128">
        <v>104.5</v>
      </c>
      <c r="L68" s="128">
        <v>139</v>
      </c>
      <c r="M68" s="128">
        <v>170.1</v>
      </c>
      <c r="N68" s="124">
        <v>226</v>
      </c>
    </row>
    <row r="69" spans="6:28" ht="15">
      <c r="F69" s="136">
        <v>5.5</v>
      </c>
      <c r="G69" s="128"/>
      <c r="H69" s="128">
        <v>37.700000000000003</v>
      </c>
      <c r="I69" s="128">
        <v>54</v>
      </c>
      <c r="J69" s="128">
        <v>87.8</v>
      </c>
      <c r="K69" s="128">
        <v>142.80000000000001</v>
      </c>
      <c r="L69" s="128">
        <v>189.8</v>
      </c>
      <c r="M69" s="128">
        <v>232.3</v>
      </c>
      <c r="N69" s="124">
        <v>308.8</v>
      </c>
    </row>
    <row r="70" spans="6:28" ht="15">
      <c r="F70" s="136">
        <v>6</v>
      </c>
      <c r="G70" s="128"/>
      <c r="H70" s="128">
        <v>51.5</v>
      </c>
      <c r="I70" s="128">
        <v>73.7</v>
      </c>
      <c r="J70" s="128">
        <v>119.9</v>
      </c>
      <c r="K70" s="128">
        <v>195.1</v>
      </c>
      <c r="L70" s="128">
        <v>259.3</v>
      </c>
      <c r="M70" s="128">
        <v>317.39999999999998</v>
      </c>
      <c r="N70" s="124">
        <v>421.9</v>
      </c>
    </row>
    <row r="71" spans="6:28" ht="15">
      <c r="F71" s="136">
        <v>6.5</v>
      </c>
      <c r="G71" s="128"/>
      <c r="H71" s="128">
        <v>70.400000000000006</v>
      </c>
      <c r="I71" s="128">
        <v>100.7</v>
      </c>
      <c r="J71" s="128">
        <v>163.80000000000001</v>
      </c>
      <c r="K71" s="128">
        <v>226.5</v>
      </c>
      <c r="L71" s="128">
        <v>354.3</v>
      </c>
      <c r="M71" s="128">
        <v>433.6</v>
      </c>
      <c r="N71" s="124">
        <v>576.4</v>
      </c>
    </row>
    <row r="72" spans="6:28" ht="15">
      <c r="F72" s="136">
        <v>7</v>
      </c>
      <c r="G72" s="128"/>
      <c r="H72" s="128">
        <v>96.1</v>
      </c>
      <c r="I72" s="128">
        <v>137.6</v>
      </c>
      <c r="J72" s="128">
        <v>223.8</v>
      </c>
      <c r="K72" s="128">
        <v>364.1</v>
      </c>
      <c r="L72" s="128">
        <v>484</v>
      </c>
      <c r="M72" s="128">
        <v>592.4</v>
      </c>
      <c r="N72" s="124">
        <v>787.4</v>
      </c>
    </row>
    <row r="73" spans="6:28" ht="15">
      <c r="F73" s="136">
        <v>7.5</v>
      </c>
      <c r="G73" s="128"/>
      <c r="H73" s="128">
        <v>131.30000000000001</v>
      </c>
      <c r="I73" s="128">
        <v>188</v>
      </c>
      <c r="J73" s="128">
        <v>305.8</v>
      </c>
      <c r="K73" s="128">
        <v>497.5</v>
      </c>
      <c r="L73" s="128">
        <v>661.3</v>
      </c>
      <c r="M73" s="128">
        <v>809.3</v>
      </c>
      <c r="N73" s="124">
        <v>1075.7</v>
      </c>
    </row>
    <row r="74" spans="6:28" ht="15.75" thickBot="1">
      <c r="F74" s="137">
        <v>8</v>
      </c>
      <c r="G74" s="138"/>
      <c r="H74" s="138">
        <v>179.4</v>
      </c>
      <c r="I74" s="138">
        <v>256.8</v>
      </c>
      <c r="J74" s="138">
        <v>417.8</v>
      </c>
      <c r="K74" s="138">
        <v>679.6</v>
      </c>
      <c r="L74" s="138">
        <v>903.4</v>
      </c>
      <c r="M74" s="138">
        <v>1105.5999999999999</v>
      </c>
      <c r="N74" s="122">
        <v>1469.6</v>
      </c>
      <c r="T74" s="2">
        <v>8</v>
      </c>
      <c r="U74" s="2">
        <v>0.70199999999999996</v>
      </c>
      <c r="W74" s="2">
        <f>Z74/X74</f>
        <v>0.99713117275108931</v>
      </c>
      <c r="X74" s="2">
        <f t="shared" ref="X74:X81" si="32" xml:space="preserve"> 166.0678 + (7.435984 - 166.0678)/(1 + (Y74/8.076108)^9.458176)</f>
        <v>83.202694156178026</v>
      </c>
      <c r="Y74" s="2">
        <v>8</v>
      </c>
      <c r="Z74" s="2">
        <v>82.963999999999999</v>
      </c>
      <c r="AA74" s="2">
        <v>0.70199999999999996</v>
      </c>
    </row>
    <row r="75" spans="6:28" ht="15" thickTop="1">
      <c r="T75" s="2">
        <v>7.5</v>
      </c>
      <c r="U75" s="2">
        <v>0.70209999999999995</v>
      </c>
      <c r="W75" s="2">
        <f>Z75/X75</f>
        <v>1.0108708730255336</v>
      </c>
      <c r="X75" s="2">
        <f t="shared" si="32"/>
        <v>60.072954538938546</v>
      </c>
      <c r="Y75" s="2">
        <v>7.5</v>
      </c>
      <c r="Z75" s="2">
        <v>60.725999999999999</v>
      </c>
      <c r="AA75" s="2">
        <v>0.70209999999999995</v>
      </c>
    </row>
    <row r="76" spans="6:28">
      <c r="T76" s="2">
        <v>7</v>
      </c>
      <c r="U76" s="2">
        <v>0.69640000000000002</v>
      </c>
      <c r="W76" s="2">
        <f>AB76/X76</f>
        <v>0.80662913069123776</v>
      </c>
      <c r="X76" s="2">
        <f t="shared" si="32"/>
        <v>40.028308886304316</v>
      </c>
      <c r="Y76" s="2">
        <v>7</v>
      </c>
      <c r="AA76" s="2">
        <v>0.69640000000000002</v>
      </c>
      <c r="AB76" s="2">
        <v>32.287999999999997</v>
      </c>
    </row>
    <row r="77" spans="6:28">
      <c r="T77" s="2">
        <v>6.5</v>
      </c>
      <c r="U77" s="2">
        <v>0.70209999999999995</v>
      </c>
      <c r="W77" s="2">
        <f>Z77/X77</f>
        <v>0.9347086138540216</v>
      </c>
      <c r="X77" s="2">
        <f t="shared" si="32"/>
        <v>25.473179178081836</v>
      </c>
      <c r="Y77" s="2">
        <v>6.5</v>
      </c>
      <c r="Z77" s="2">
        <v>23.81</v>
      </c>
      <c r="AA77" s="2">
        <v>0.70209999999999995</v>
      </c>
    </row>
    <row r="78" spans="6:28">
      <c r="T78" s="2">
        <v>6</v>
      </c>
      <c r="U78" s="2">
        <v>0.70189999999999997</v>
      </c>
      <c r="W78" s="2">
        <f>Z78/X78</f>
        <v>1.0609612562377844</v>
      </c>
      <c r="X78" s="2">
        <f t="shared" si="32"/>
        <v>16.439808614548383</v>
      </c>
      <c r="Y78" s="2">
        <v>6</v>
      </c>
      <c r="Z78" s="2">
        <v>17.442</v>
      </c>
      <c r="AA78" s="2">
        <v>0.70189999999999997</v>
      </c>
    </row>
    <row r="79" spans="6:28">
      <c r="T79" s="2">
        <v>5.5</v>
      </c>
      <c r="U79" s="2">
        <v>0.70199999999999996</v>
      </c>
      <c r="W79" s="2">
        <f>Z79/X79</f>
        <v>1.1080916749487968</v>
      </c>
      <c r="X79" s="2">
        <f t="shared" si="32"/>
        <v>11.51980498417683</v>
      </c>
      <c r="Y79" s="2">
        <v>5.5</v>
      </c>
      <c r="Z79" s="2">
        <v>12.765000000000001</v>
      </c>
      <c r="AA79" s="2">
        <v>0.70199999999999996</v>
      </c>
    </row>
    <row r="80" spans="6:28">
      <c r="T80" s="2">
        <v>5</v>
      </c>
      <c r="U80" s="2">
        <v>0.70220000000000005</v>
      </c>
      <c r="W80" s="2">
        <f>Z80/X80</f>
        <v>1.0236777945623143</v>
      </c>
      <c r="X80" s="2">
        <f t="shared" si="32"/>
        <v>9.1196664122147411</v>
      </c>
      <c r="Y80" s="2">
        <v>5</v>
      </c>
      <c r="Z80" s="2">
        <v>9.3355999999999995</v>
      </c>
      <c r="AA80" s="2">
        <v>0.70220000000000005</v>
      </c>
    </row>
    <row r="81" spans="20:27">
      <c r="T81" s="2">
        <v>4.5</v>
      </c>
      <c r="U81" s="2">
        <v>0.70160999999999996</v>
      </c>
      <c r="W81" s="2">
        <f>Z81/X81</f>
        <v>0.84935656231781198</v>
      </c>
      <c r="X81" s="2">
        <f t="shared" si="32"/>
        <v>8.0617261392723378</v>
      </c>
      <c r="Y81" s="2">
        <v>4.5</v>
      </c>
      <c r="Z81" s="2">
        <v>6.8472799999999996</v>
      </c>
      <c r="AA81" s="2">
        <v>0.70160999999999996</v>
      </c>
    </row>
    <row r="83" spans="20:27">
      <c r="Y83" s="2">
        <v>8</v>
      </c>
      <c r="Z83" s="2">
        <v>82.963999999999999</v>
      </c>
    </row>
    <row r="84" spans="20:27">
      <c r="Y84" s="2">
        <v>7.5</v>
      </c>
      <c r="Z84" s="2">
        <v>60.725999999999999</v>
      </c>
    </row>
    <row r="85" spans="20:27">
      <c r="Y85" s="2">
        <v>6.5</v>
      </c>
      <c r="Z85" s="2">
        <v>23.81</v>
      </c>
    </row>
    <row r="86" spans="20:27">
      <c r="Y86" s="2">
        <v>6</v>
      </c>
      <c r="Z86" s="2">
        <v>17.442</v>
      </c>
    </row>
    <row r="87" spans="20:27">
      <c r="Y87" s="2">
        <v>5.5</v>
      </c>
      <c r="Z87" s="2">
        <v>12.765000000000001</v>
      </c>
    </row>
    <row r="88" spans="20:27">
      <c r="Y88" s="2">
        <v>5</v>
      </c>
      <c r="Z88" s="2">
        <v>9.3355999999999995</v>
      </c>
    </row>
    <row r="89" spans="20:27">
      <c r="Y89" s="2">
        <v>4.5</v>
      </c>
      <c r="Z89" s="2">
        <v>6.8472799999999996</v>
      </c>
    </row>
  </sheetData>
  <mergeCells count="4">
    <mergeCell ref="G5:I5"/>
    <mergeCell ref="G61:N61"/>
    <mergeCell ref="G62:N62"/>
    <mergeCell ref="H65:N65"/>
  </mergeCells>
  <pageMargins left="0.39370078740157483" right="0.39370078740157483" top="0.78740157480314965" bottom="0.78740157480314965" header="0.5" footer="0.5"/>
  <pageSetup paperSize="9" orientation="portrait" horizontalDpi="300" vertic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CBB7C-4A56-4DCC-82E1-5EF5391DA60C}">
  <sheetPr codeName="Sheet10"/>
  <dimension ref="B2:DB52"/>
  <sheetViews>
    <sheetView zoomScale="75" workbookViewId="0">
      <selection activeCell="E25" sqref="E25"/>
    </sheetView>
  </sheetViews>
  <sheetFormatPr defaultColWidth="8.75" defaultRowHeight="14.25"/>
  <cols>
    <col min="1" max="10" width="8.75" style="2"/>
    <col min="11" max="11" width="8.875" style="2" bestFit="1" customWidth="1"/>
    <col min="12" max="16384" width="8.75" style="2"/>
  </cols>
  <sheetData>
    <row r="2" spans="2:106">
      <c r="F2" s="2" t="s">
        <v>245</v>
      </c>
      <c r="G2" s="2">
        <f>'Application Rates'!AG81</f>
        <v>4.5</v>
      </c>
      <c r="H2" s="2">
        <f>K2</f>
        <v>6.3</v>
      </c>
      <c r="I2" s="2" t="b">
        <f>H2=F25</f>
        <v>1</v>
      </c>
      <c r="K2" s="2">
        <f>TRUNC(L2,1)</f>
        <v>6.3</v>
      </c>
      <c r="L2" s="2">
        <v>6.3333329999999997</v>
      </c>
      <c r="M2" s="2">
        <v>6.3</v>
      </c>
    </row>
    <row r="3" spans="2:106" ht="14.1" customHeight="1">
      <c r="F3" s="2" t="s">
        <v>248</v>
      </c>
      <c r="G3" s="2">
        <f>'Application Rates'!AG82</f>
        <v>1</v>
      </c>
      <c r="H3" s="2">
        <f>G3*1</f>
        <v>1</v>
      </c>
      <c r="I3" s="2" t="b">
        <f>H3=G6</f>
        <v>1</v>
      </c>
    </row>
    <row r="4" spans="2:106" ht="15" thickBot="1">
      <c r="B4" s="2" t="s">
        <v>250</v>
      </c>
      <c r="F4" s="2" t="s">
        <v>180</v>
      </c>
      <c r="G4" s="158" cm="1">
        <f t="array" ref="G4">_xlfn.XLOOKUP(G2,F7:F52,_xlfn.XLOOKUP(G3,G6:DB6,G7:DB52))</f>
        <v>0.41335170924974451</v>
      </c>
      <c r="H4" s="158" cm="1">
        <f t="array" ref="H4">_xlfn.XLOOKUP(H2,F7:F52,_xlfn.XLOOKUP(H3,G6:DB6,G7:DB52))</f>
        <v>0.6653501972588165</v>
      </c>
    </row>
    <row r="5" spans="2:106" ht="15">
      <c r="G5" s="300" t="s">
        <v>214</v>
      </c>
      <c r="H5" s="301"/>
      <c r="I5" s="302"/>
    </row>
    <row r="6" spans="2:106">
      <c r="G6" s="2">
        <v>1</v>
      </c>
      <c r="H6" s="2">
        <v>2</v>
      </c>
      <c r="I6" s="2">
        <v>3</v>
      </c>
      <c r="J6" s="2">
        <v>4</v>
      </c>
      <c r="K6" s="2">
        <v>5</v>
      </c>
      <c r="L6" s="2">
        <v>6</v>
      </c>
      <c r="M6" s="2">
        <v>7</v>
      </c>
      <c r="N6" s="2">
        <v>8</v>
      </c>
      <c r="O6" s="2">
        <v>9</v>
      </c>
      <c r="P6" s="2">
        <v>10</v>
      </c>
      <c r="Q6" s="2">
        <v>11</v>
      </c>
      <c r="R6" s="2">
        <v>12</v>
      </c>
      <c r="S6" s="2">
        <v>13</v>
      </c>
      <c r="T6" s="2">
        <v>14</v>
      </c>
      <c r="U6" s="2">
        <v>15</v>
      </c>
      <c r="V6" s="2">
        <v>16</v>
      </c>
      <c r="W6" s="2">
        <v>17</v>
      </c>
      <c r="X6" s="2">
        <v>18</v>
      </c>
      <c r="Y6" s="2">
        <v>19</v>
      </c>
      <c r="Z6" s="2">
        <v>20</v>
      </c>
      <c r="AA6" s="2">
        <v>21</v>
      </c>
      <c r="AB6" s="2">
        <v>22</v>
      </c>
      <c r="AC6" s="2">
        <v>23</v>
      </c>
      <c r="AD6" s="2">
        <v>24</v>
      </c>
      <c r="AE6" s="2">
        <v>25</v>
      </c>
      <c r="AF6" s="2">
        <v>26</v>
      </c>
      <c r="AG6" s="2">
        <v>27</v>
      </c>
      <c r="AH6" s="2">
        <v>28</v>
      </c>
      <c r="AI6" s="2">
        <v>29</v>
      </c>
      <c r="AJ6" s="2">
        <v>30</v>
      </c>
      <c r="AK6" s="2">
        <v>31</v>
      </c>
      <c r="AL6" s="2">
        <v>32</v>
      </c>
      <c r="AM6" s="2">
        <v>33</v>
      </c>
      <c r="AN6" s="2">
        <v>34</v>
      </c>
      <c r="AO6" s="2">
        <v>35</v>
      </c>
      <c r="AP6" s="2">
        <v>36</v>
      </c>
      <c r="AQ6" s="2">
        <v>37</v>
      </c>
      <c r="AR6" s="2">
        <v>38</v>
      </c>
      <c r="AS6" s="2">
        <v>39</v>
      </c>
      <c r="AT6" s="2">
        <v>40</v>
      </c>
      <c r="AU6" s="2">
        <v>41</v>
      </c>
      <c r="AV6" s="2">
        <v>42</v>
      </c>
      <c r="AW6" s="2">
        <v>43</v>
      </c>
      <c r="AX6" s="2">
        <v>44</v>
      </c>
      <c r="AY6" s="2">
        <v>45</v>
      </c>
      <c r="AZ6" s="2">
        <v>46</v>
      </c>
      <c r="BA6" s="2">
        <v>47</v>
      </c>
      <c r="BB6" s="2">
        <v>48</v>
      </c>
      <c r="BC6" s="2">
        <v>49</v>
      </c>
      <c r="BD6" s="2">
        <v>50</v>
      </c>
      <c r="BE6" s="2">
        <v>51</v>
      </c>
      <c r="BF6" s="2">
        <v>52</v>
      </c>
      <c r="BG6" s="2">
        <v>53</v>
      </c>
      <c r="BH6" s="2">
        <v>54</v>
      </c>
      <c r="BI6" s="2">
        <v>55</v>
      </c>
      <c r="BJ6" s="2">
        <v>56</v>
      </c>
      <c r="BK6" s="2">
        <v>57</v>
      </c>
      <c r="BL6" s="2">
        <v>58</v>
      </c>
      <c r="BM6" s="2">
        <v>59</v>
      </c>
      <c r="BN6" s="2">
        <v>60</v>
      </c>
      <c r="BO6" s="2">
        <v>61</v>
      </c>
      <c r="BP6" s="2">
        <v>62</v>
      </c>
      <c r="BQ6" s="2">
        <v>63</v>
      </c>
      <c r="BR6" s="2">
        <v>64</v>
      </c>
      <c r="BS6" s="2">
        <v>65</v>
      </c>
      <c r="BT6" s="2">
        <v>66</v>
      </c>
      <c r="BU6" s="2">
        <v>67</v>
      </c>
      <c r="BV6" s="2">
        <v>68</v>
      </c>
      <c r="BW6" s="2">
        <v>69</v>
      </c>
      <c r="BX6" s="2">
        <v>70</v>
      </c>
      <c r="BY6" s="2">
        <v>71</v>
      </c>
      <c r="BZ6" s="2">
        <v>72</v>
      </c>
      <c r="CA6" s="2">
        <v>73</v>
      </c>
      <c r="CB6" s="2">
        <v>74</v>
      </c>
      <c r="CC6" s="2">
        <v>75</v>
      </c>
      <c r="CD6" s="2">
        <v>76</v>
      </c>
      <c r="CE6" s="2">
        <v>77</v>
      </c>
      <c r="CF6" s="2">
        <v>78</v>
      </c>
      <c r="CG6" s="2">
        <v>79</v>
      </c>
      <c r="CH6" s="2">
        <v>80</v>
      </c>
      <c r="CI6" s="2">
        <v>81</v>
      </c>
      <c r="CJ6" s="2">
        <v>82</v>
      </c>
      <c r="CK6" s="2">
        <v>83</v>
      </c>
      <c r="CL6" s="2">
        <v>84</v>
      </c>
      <c r="CM6" s="2">
        <v>85</v>
      </c>
      <c r="CN6" s="2">
        <v>86</v>
      </c>
      <c r="CO6" s="2">
        <v>87</v>
      </c>
      <c r="CP6" s="2">
        <v>88</v>
      </c>
      <c r="CQ6" s="2">
        <v>89</v>
      </c>
      <c r="CR6" s="2">
        <v>90</v>
      </c>
      <c r="CS6" s="2">
        <v>91</v>
      </c>
      <c r="CT6" s="2">
        <v>92</v>
      </c>
      <c r="CU6" s="2">
        <v>93</v>
      </c>
      <c r="CV6" s="2">
        <v>94</v>
      </c>
      <c r="CW6" s="2">
        <v>95</v>
      </c>
      <c r="CX6" s="2">
        <v>96</v>
      </c>
      <c r="CY6" s="2">
        <v>97</v>
      </c>
      <c r="CZ6" s="2">
        <v>98</v>
      </c>
      <c r="DA6" s="2">
        <v>99</v>
      </c>
      <c r="DB6" s="2">
        <v>100</v>
      </c>
    </row>
    <row r="7" spans="2:106" ht="15">
      <c r="B7" s="157">
        <f t="shared" ref="B7:B52" si="0">(F7-1.7729)/7.1429</f>
        <v>0.38179170924974454</v>
      </c>
      <c r="C7" s="2">
        <v>0.38179999999999997</v>
      </c>
      <c r="D7" s="139" t="s">
        <v>203</v>
      </c>
      <c r="E7" s="160">
        <v>4.5</v>
      </c>
      <c r="F7" s="159">
        <v>4.5</v>
      </c>
      <c r="G7" s="2">
        <f>0.03156*G$6+$B7</f>
        <v>0.41335170924974451</v>
      </c>
      <c r="H7" s="2">
        <f t="shared" ref="H7:BS11" si="1">0.03156*H$6+$B7</f>
        <v>0.44491170924974455</v>
      </c>
      <c r="I7" s="2">
        <f t="shared" si="1"/>
        <v>0.47647170924974452</v>
      </c>
      <c r="J7" s="2">
        <f t="shared" si="1"/>
        <v>0.5080317092497445</v>
      </c>
      <c r="K7" s="2">
        <f t="shared" si="1"/>
        <v>0.53959170924974453</v>
      </c>
      <c r="L7" s="2">
        <f t="shared" si="1"/>
        <v>0.57115170924974445</v>
      </c>
      <c r="M7" s="2">
        <f t="shared" si="1"/>
        <v>0.60271170924974449</v>
      </c>
      <c r="N7" s="2">
        <f t="shared" si="1"/>
        <v>0.63427170924974452</v>
      </c>
      <c r="O7" s="2">
        <f t="shared" si="1"/>
        <v>0.66583170924974455</v>
      </c>
      <c r="P7" s="2">
        <f t="shared" si="1"/>
        <v>0.69739170924974458</v>
      </c>
      <c r="Q7" s="2">
        <f t="shared" si="1"/>
        <v>0.72895170924974451</v>
      </c>
      <c r="R7" s="2">
        <f t="shared" si="1"/>
        <v>0.76051170924974443</v>
      </c>
      <c r="S7" s="2">
        <f t="shared" si="1"/>
        <v>0.79207170924974446</v>
      </c>
      <c r="T7" s="2">
        <f t="shared" si="1"/>
        <v>0.82363170924974449</v>
      </c>
      <c r="U7" s="2">
        <f t="shared" si="1"/>
        <v>0.85519170924974452</v>
      </c>
      <c r="V7" s="2">
        <f t="shared" si="1"/>
        <v>0.88675170924974456</v>
      </c>
      <c r="W7" s="2">
        <f t="shared" si="1"/>
        <v>0.91831170924974459</v>
      </c>
      <c r="X7" s="2">
        <f t="shared" si="1"/>
        <v>0.9498717092497444</v>
      </c>
      <c r="Y7" s="2">
        <f t="shared" si="1"/>
        <v>0.98143170924974443</v>
      </c>
      <c r="Z7" s="2">
        <f t="shared" si="1"/>
        <v>1.0129917092497445</v>
      </c>
      <c r="AA7" s="2">
        <f t="shared" si="1"/>
        <v>1.0445517092497445</v>
      </c>
      <c r="AB7" s="2">
        <f t="shared" si="1"/>
        <v>1.0761117092497445</v>
      </c>
      <c r="AC7" s="2">
        <f t="shared" si="1"/>
        <v>1.1076717092497446</v>
      </c>
      <c r="AD7" s="2">
        <f t="shared" si="1"/>
        <v>1.1392317092497444</v>
      </c>
      <c r="AE7" s="2">
        <f t="shared" si="1"/>
        <v>1.1707917092497444</v>
      </c>
      <c r="AF7" s="2">
        <f t="shared" si="1"/>
        <v>1.2023517092497444</v>
      </c>
      <c r="AG7" s="2">
        <f t="shared" si="1"/>
        <v>1.2339117092497445</v>
      </c>
      <c r="AH7" s="2">
        <f t="shared" si="1"/>
        <v>1.2654717092497445</v>
      </c>
      <c r="AI7" s="2">
        <f t="shared" si="1"/>
        <v>1.2970317092497445</v>
      </c>
      <c r="AJ7" s="2">
        <f t="shared" si="1"/>
        <v>1.3285917092497446</v>
      </c>
      <c r="AK7" s="2">
        <f t="shared" si="1"/>
        <v>1.3601517092497444</v>
      </c>
      <c r="AL7" s="2">
        <f t="shared" si="1"/>
        <v>1.3917117092497444</v>
      </c>
      <c r="AM7" s="2">
        <f t="shared" si="1"/>
        <v>1.4232717092497444</v>
      </c>
      <c r="AN7" s="2">
        <f t="shared" si="1"/>
        <v>1.4548317092497445</v>
      </c>
      <c r="AO7" s="2">
        <f t="shared" si="1"/>
        <v>1.4863917092497445</v>
      </c>
      <c r="AP7" s="2">
        <f t="shared" si="1"/>
        <v>1.5179517092497443</v>
      </c>
      <c r="AQ7" s="2">
        <f t="shared" si="1"/>
        <v>1.5495117092497444</v>
      </c>
      <c r="AR7" s="2">
        <f t="shared" si="1"/>
        <v>1.5810717092497444</v>
      </c>
      <c r="AS7" s="2">
        <f t="shared" si="1"/>
        <v>1.6126317092497444</v>
      </c>
      <c r="AT7" s="2">
        <f t="shared" si="1"/>
        <v>1.6441917092497444</v>
      </c>
      <c r="AU7" s="2">
        <f t="shared" si="1"/>
        <v>1.6757517092497445</v>
      </c>
      <c r="AV7" s="2">
        <f t="shared" si="1"/>
        <v>1.7073117092497443</v>
      </c>
      <c r="AW7" s="2">
        <f t="shared" si="1"/>
        <v>1.7388717092497443</v>
      </c>
      <c r="AX7" s="2">
        <f t="shared" si="1"/>
        <v>1.7704317092497444</v>
      </c>
      <c r="AY7" s="2">
        <f t="shared" si="1"/>
        <v>1.8019917092497444</v>
      </c>
      <c r="AZ7" s="2">
        <f t="shared" si="1"/>
        <v>1.8335517092497444</v>
      </c>
      <c r="BA7" s="2">
        <f t="shared" si="1"/>
        <v>1.8651117092497445</v>
      </c>
      <c r="BB7" s="2">
        <f t="shared" si="1"/>
        <v>1.8966717092497443</v>
      </c>
      <c r="BC7" s="2">
        <f t="shared" si="1"/>
        <v>1.9282317092497443</v>
      </c>
      <c r="BD7" s="2">
        <f t="shared" si="1"/>
        <v>1.9597917092497443</v>
      </c>
      <c r="BE7" s="2">
        <f t="shared" si="1"/>
        <v>1.9913517092497444</v>
      </c>
      <c r="BF7" s="2">
        <f t="shared" si="1"/>
        <v>2.0229117092497444</v>
      </c>
      <c r="BG7" s="2">
        <f t="shared" si="1"/>
        <v>2.0544717092497446</v>
      </c>
      <c r="BH7" s="2">
        <f t="shared" si="1"/>
        <v>2.0860317092497445</v>
      </c>
      <c r="BI7" s="2">
        <f t="shared" si="1"/>
        <v>2.1175917092497443</v>
      </c>
      <c r="BJ7" s="2">
        <f t="shared" si="1"/>
        <v>2.1491517092497445</v>
      </c>
      <c r="BK7" s="2">
        <f t="shared" si="1"/>
        <v>2.1807117092497443</v>
      </c>
      <c r="BL7" s="2">
        <f t="shared" si="1"/>
        <v>2.2122717092497446</v>
      </c>
      <c r="BM7" s="2">
        <f t="shared" si="1"/>
        <v>2.2438317092497444</v>
      </c>
      <c r="BN7" s="2">
        <f t="shared" si="1"/>
        <v>2.2753917092497447</v>
      </c>
      <c r="BO7" s="2">
        <f t="shared" si="1"/>
        <v>2.3069517092497445</v>
      </c>
      <c r="BP7" s="2">
        <f t="shared" si="1"/>
        <v>2.3385117092497443</v>
      </c>
      <c r="BQ7" s="2">
        <f t="shared" si="1"/>
        <v>2.3700717092497445</v>
      </c>
      <c r="BR7" s="2">
        <f t="shared" si="1"/>
        <v>2.4016317092497443</v>
      </c>
      <c r="BS7" s="2">
        <f t="shared" si="1"/>
        <v>2.4331917092497442</v>
      </c>
      <c r="BT7" s="2">
        <f t="shared" ref="BT7:DB15" si="2">0.03156*BT$6+$B7</f>
        <v>2.4647517092497444</v>
      </c>
      <c r="BU7" s="2">
        <f t="shared" si="2"/>
        <v>2.4963117092497442</v>
      </c>
      <c r="BV7" s="2">
        <f t="shared" si="2"/>
        <v>2.5278717092497445</v>
      </c>
      <c r="BW7" s="2">
        <f t="shared" si="2"/>
        <v>2.5594317092497443</v>
      </c>
      <c r="BX7" s="2">
        <f t="shared" si="2"/>
        <v>2.5909917092497445</v>
      </c>
      <c r="BY7" s="2">
        <f t="shared" si="2"/>
        <v>2.6225517092497443</v>
      </c>
      <c r="BZ7" s="2">
        <f t="shared" si="2"/>
        <v>2.6541117092497442</v>
      </c>
      <c r="CA7" s="2">
        <f t="shared" si="2"/>
        <v>2.6856717092497444</v>
      </c>
      <c r="CB7" s="2">
        <f t="shared" si="2"/>
        <v>2.7172317092497442</v>
      </c>
      <c r="CC7" s="2">
        <f t="shared" si="2"/>
        <v>2.7487917092497445</v>
      </c>
      <c r="CD7" s="2">
        <f t="shared" si="2"/>
        <v>2.7803517092497443</v>
      </c>
      <c r="CE7" s="2">
        <f t="shared" si="2"/>
        <v>2.8119117092497441</v>
      </c>
      <c r="CF7" s="2">
        <f t="shared" si="2"/>
        <v>2.8434717092497444</v>
      </c>
      <c r="CG7" s="2">
        <f t="shared" si="2"/>
        <v>2.8750317092497442</v>
      </c>
      <c r="CH7" s="2">
        <f t="shared" si="2"/>
        <v>2.9065917092497444</v>
      </c>
      <c r="CI7" s="2">
        <f t="shared" si="2"/>
        <v>2.9381517092497442</v>
      </c>
      <c r="CJ7" s="2">
        <f t="shared" si="2"/>
        <v>2.9697117092497445</v>
      </c>
      <c r="CK7" s="2">
        <f t="shared" si="2"/>
        <v>3.0012717092497443</v>
      </c>
      <c r="CL7" s="2">
        <f t="shared" si="2"/>
        <v>3.0328317092497441</v>
      </c>
      <c r="CM7" s="2">
        <f t="shared" si="2"/>
        <v>3.0643917092497444</v>
      </c>
      <c r="CN7" s="2">
        <f t="shared" si="2"/>
        <v>3.0959517092497442</v>
      </c>
      <c r="CO7" s="2">
        <f t="shared" si="2"/>
        <v>3.1275117092497444</v>
      </c>
      <c r="CP7" s="2">
        <f t="shared" si="2"/>
        <v>3.1590717092497442</v>
      </c>
      <c r="CQ7" s="2">
        <f t="shared" si="2"/>
        <v>3.1906317092497445</v>
      </c>
      <c r="CR7" s="2">
        <f t="shared" si="2"/>
        <v>3.2221917092497443</v>
      </c>
      <c r="CS7" s="2">
        <f t="shared" si="2"/>
        <v>3.2537517092497441</v>
      </c>
      <c r="CT7" s="2">
        <f t="shared" si="2"/>
        <v>3.2853117092497444</v>
      </c>
      <c r="CU7" s="2">
        <f t="shared" si="2"/>
        <v>3.3168717092497442</v>
      </c>
      <c r="CV7" s="2">
        <f t="shared" si="2"/>
        <v>3.3484317092497444</v>
      </c>
      <c r="CW7" s="2">
        <f t="shared" si="2"/>
        <v>3.3799917092497442</v>
      </c>
      <c r="CX7" s="2">
        <f t="shared" si="2"/>
        <v>3.411551709249744</v>
      </c>
      <c r="CY7" s="2">
        <f t="shared" si="2"/>
        <v>3.4431117092497443</v>
      </c>
      <c r="CZ7" s="2">
        <f t="shared" si="2"/>
        <v>3.4746717092497441</v>
      </c>
      <c r="DA7" s="2">
        <f t="shared" si="2"/>
        <v>3.5062317092497444</v>
      </c>
      <c r="DB7" s="2">
        <f t="shared" si="2"/>
        <v>3.5377917092497442</v>
      </c>
    </row>
    <row r="8" spans="2:106">
      <c r="B8" s="157">
        <f t="shared" si="0"/>
        <v>0.39579162525024847</v>
      </c>
      <c r="F8" s="159">
        <v>4.5999999999999996</v>
      </c>
      <c r="G8" s="2">
        <f t="shared" ref="G8:V25" si="3">0.03156*G$6+$B8</f>
        <v>0.42735162525024845</v>
      </c>
      <c r="H8" s="2">
        <f t="shared" si="3"/>
        <v>0.45891162525024848</v>
      </c>
      <c r="I8" s="2">
        <f t="shared" si="3"/>
        <v>0.49047162525024846</v>
      </c>
      <c r="J8" s="2">
        <f t="shared" si="3"/>
        <v>0.52203162525024849</v>
      </c>
      <c r="K8" s="2">
        <f t="shared" si="3"/>
        <v>0.55359162525024841</v>
      </c>
      <c r="L8" s="2">
        <f t="shared" si="3"/>
        <v>0.58515162525024844</v>
      </c>
      <c r="M8" s="2">
        <f t="shared" si="3"/>
        <v>0.61671162525024847</v>
      </c>
      <c r="N8" s="2">
        <f t="shared" si="3"/>
        <v>0.64827162525024851</v>
      </c>
      <c r="O8" s="2">
        <f t="shared" si="3"/>
        <v>0.67983162525024843</v>
      </c>
      <c r="P8" s="2">
        <f t="shared" si="3"/>
        <v>0.71139162525024846</v>
      </c>
      <c r="Q8" s="2">
        <f t="shared" si="3"/>
        <v>0.74295162525024838</v>
      </c>
      <c r="R8" s="2">
        <f t="shared" si="3"/>
        <v>0.77451162525024841</v>
      </c>
      <c r="S8" s="2">
        <f t="shared" si="3"/>
        <v>0.80607162525024845</v>
      </c>
      <c r="T8" s="2">
        <f t="shared" si="3"/>
        <v>0.83763162525024848</v>
      </c>
      <c r="U8" s="2">
        <f t="shared" si="3"/>
        <v>0.86919162525024851</v>
      </c>
      <c r="V8" s="2">
        <f t="shared" si="3"/>
        <v>0.90075162525024843</v>
      </c>
      <c r="W8" s="2">
        <f t="shared" si="1"/>
        <v>0.93231162525024847</v>
      </c>
      <c r="X8" s="2">
        <f t="shared" si="1"/>
        <v>0.96387162525024839</v>
      </c>
      <c r="Y8" s="2">
        <f t="shared" si="1"/>
        <v>0.99543162525024842</v>
      </c>
      <c r="Z8" s="2">
        <f t="shared" si="1"/>
        <v>1.0269916252502485</v>
      </c>
      <c r="AA8" s="2">
        <f t="shared" si="1"/>
        <v>1.0585516252502485</v>
      </c>
      <c r="AB8" s="2">
        <f t="shared" si="1"/>
        <v>1.0901116252502483</v>
      </c>
      <c r="AC8" s="2">
        <f t="shared" si="1"/>
        <v>1.1216716252502485</v>
      </c>
      <c r="AD8" s="2">
        <f t="shared" si="1"/>
        <v>1.1532316252502484</v>
      </c>
      <c r="AE8" s="2">
        <f t="shared" si="1"/>
        <v>1.1847916252502484</v>
      </c>
      <c r="AF8" s="2">
        <f t="shared" si="1"/>
        <v>1.2163516252502484</v>
      </c>
      <c r="AG8" s="2">
        <f t="shared" si="1"/>
        <v>1.2479116252502485</v>
      </c>
      <c r="AH8" s="2">
        <f t="shared" si="1"/>
        <v>1.2794716252502485</v>
      </c>
      <c r="AI8" s="2">
        <f t="shared" si="1"/>
        <v>1.3110316252502483</v>
      </c>
      <c r="AJ8" s="2">
        <f t="shared" si="1"/>
        <v>1.3425916252502486</v>
      </c>
      <c r="AK8" s="2">
        <f t="shared" si="1"/>
        <v>1.3741516252502484</v>
      </c>
      <c r="AL8" s="2">
        <f t="shared" si="1"/>
        <v>1.4057116252502484</v>
      </c>
      <c r="AM8" s="2">
        <f t="shared" si="1"/>
        <v>1.4372716252502484</v>
      </c>
      <c r="AN8" s="2">
        <f t="shared" si="1"/>
        <v>1.4688316252502485</v>
      </c>
      <c r="AO8" s="2">
        <f t="shared" si="1"/>
        <v>1.5003916252502485</v>
      </c>
      <c r="AP8" s="2">
        <f t="shared" si="1"/>
        <v>1.5319516252502483</v>
      </c>
      <c r="AQ8" s="2">
        <f t="shared" si="1"/>
        <v>1.5635116252502483</v>
      </c>
      <c r="AR8" s="2">
        <f t="shared" si="1"/>
        <v>1.5950716252502484</v>
      </c>
      <c r="AS8" s="2">
        <f t="shared" si="1"/>
        <v>1.6266316252502484</v>
      </c>
      <c r="AT8" s="2">
        <f t="shared" si="1"/>
        <v>1.6581916252502484</v>
      </c>
      <c r="AU8" s="2">
        <f t="shared" si="1"/>
        <v>1.6897516252502485</v>
      </c>
      <c r="AV8" s="2">
        <f t="shared" si="1"/>
        <v>1.7213116252502483</v>
      </c>
      <c r="AW8" s="2">
        <f t="shared" si="1"/>
        <v>1.7528716252502483</v>
      </c>
      <c r="AX8" s="2">
        <f t="shared" si="1"/>
        <v>1.7844316252502483</v>
      </c>
      <c r="AY8" s="2">
        <f t="shared" si="1"/>
        <v>1.8159916252502484</v>
      </c>
      <c r="AZ8" s="2">
        <f t="shared" si="1"/>
        <v>1.8475516252502484</v>
      </c>
      <c r="BA8" s="2">
        <f t="shared" si="1"/>
        <v>1.8791116252502484</v>
      </c>
      <c r="BB8" s="2">
        <f t="shared" si="1"/>
        <v>1.9106716252502483</v>
      </c>
      <c r="BC8" s="2">
        <f t="shared" si="1"/>
        <v>1.9422316252502483</v>
      </c>
      <c r="BD8" s="2">
        <f t="shared" si="1"/>
        <v>1.9737916252502483</v>
      </c>
      <c r="BE8" s="2">
        <f t="shared" si="1"/>
        <v>2.0053516252502481</v>
      </c>
      <c r="BF8" s="2">
        <f t="shared" si="1"/>
        <v>2.0369116252502484</v>
      </c>
      <c r="BG8" s="2">
        <f t="shared" si="1"/>
        <v>2.0684716252502486</v>
      </c>
      <c r="BH8" s="2">
        <f t="shared" si="1"/>
        <v>2.1000316252502484</v>
      </c>
      <c r="BI8" s="2">
        <f t="shared" si="1"/>
        <v>2.1315916252502483</v>
      </c>
      <c r="BJ8" s="2">
        <f t="shared" si="1"/>
        <v>2.1631516252502481</v>
      </c>
      <c r="BK8" s="2">
        <f t="shared" si="1"/>
        <v>2.1947116252502483</v>
      </c>
      <c r="BL8" s="2">
        <f t="shared" si="1"/>
        <v>2.2262716252502486</v>
      </c>
      <c r="BM8" s="2">
        <f t="shared" si="1"/>
        <v>2.2578316252502484</v>
      </c>
      <c r="BN8" s="2">
        <f t="shared" si="1"/>
        <v>2.2893916252502482</v>
      </c>
      <c r="BO8" s="2">
        <f t="shared" si="1"/>
        <v>2.320951625250248</v>
      </c>
      <c r="BP8" s="2">
        <f t="shared" si="1"/>
        <v>2.3525116252502483</v>
      </c>
      <c r="BQ8" s="2">
        <f t="shared" si="1"/>
        <v>2.3840716252502485</v>
      </c>
      <c r="BR8" s="2">
        <f t="shared" si="1"/>
        <v>2.4156316252502483</v>
      </c>
      <c r="BS8" s="2">
        <f t="shared" si="1"/>
        <v>2.4471916252502481</v>
      </c>
      <c r="BT8" s="2">
        <f t="shared" si="2"/>
        <v>2.4787516252502484</v>
      </c>
      <c r="BU8" s="2">
        <f t="shared" si="2"/>
        <v>2.5103116252502482</v>
      </c>
      <c r="BV8" s="2">
        <f t="shared" si="2"/>
        <v>2.5418716252502485</v>
      </c>
      <c r="BW8" s="2">
        <f t="shared" si="2"/>
        <v>2.5734316252502483</v>
      </c>
      <c r="BX8" s="2">
        <f t="shared" si="2"/>
        <v>2.6049916252502485</v>
      </c>
      <c r="BY8" s="2">
        <f t="shared" si="2"/>
        <v>2.6365516252502483</v>
      </c>
      <c r="BZ8" s="2">
        <f t="shared" si="2"/>
        <v>2.6681116252502481</v>
      </c>
      <c r="CA8" s="2">
        <f t="shared" si="2"/>
        <v>2.6996716252502484</v>
      </c>
      <c r="CB8" s="2">
        <f t="shared" si="2"/>
        <v>2.7312316252502482</v>
      </c>
      <c r="CC8" s="2">
        <f t="shared" si="2"/>
        <v>2.7627916252502485</v>
      </c>
      <c r="CD8" s="2">
        <f t="shared" si="2"/>
        <v>2.7943516252502483</v>
      </c>
      <c r="CE8" s="2">
        <f t="shared" si="2"/>
        <v>2.8259116252502481</v>
      </c>
      <c r="CF8" s="2">
        <f t="shared" si="2"/>
        <v>2.8574716252502483</v>
      </c>
      <c r="CG8" s="2">
        <f t="shared" si="2"/>
        <v>2.8890316252502481</v>
      </c>
      <c r="CH8" s="2">
        <f t="shared" si="2"/>
        <v>2.9205916252502484</v>
      </c>
      <c r="CI8" s="2">
        <f t="shared" si="2"/>
        <v>2.9521516252502482</v>
      </c>
      <c r="CJ8" s="2">
        <f t="shared" si="2"/>
        <v>2.9837116252502485</v>
      </c>
      <c r="CK8" s="2">
        <f t="shared" si="2"/>
        <v>3.0152716252502483</v>
      </c>
      <c r="CL8" s="2">
        <f t="shared" si="2"/>
        <v>3.0468316252502481</v>
      </c>
      <c r="CM8" s="2">
        <f t="shared" si="2"/>
        <v>3.0783916252502483</v>
      </c>
      <c r="CN8" s="2">
        <f t="shared" si="2"/>
        <v>3.1099516252502482</v>
      </c>
      <c r="CO8" s="2">
        <f t="shared" si="2"/>
        <v>3.1415116252502484</v>
      </c>
      <c r="CP8" s="2">
        <f t="shared" si="2"/>
        <v>3.1730716252502482</v>
      </c>
      <c r="CQ8" s="2">
        <f t="shared" si="2"/>
        <v>3.2046316252502485</v>
      </c>
      <c r="CR8" s="2">
        <f t="shared" si="2"/>
        <v>3.2361916252502483</v>
      </c>
      <c r="CS8" s="2">
        <f t="shared" si="2"/>
        <v>3.2677516252502481</v>
      </c>
      <c r="CT8" s="2">
        <f t="shared" si="2"/>
        <v>3.2993116252502483</v>
      </c>
      <c r="CU8" s="2">
        <f t="shared" si="2"/>
        <v>3.3308716252502482</v>
      </c>
      <c r="CV8" s="2">
        <f t="shared" si="2"/>
        <v>3.3624316252502484</v>
      </c>
      <c r="CW8" s="2">
        <f t="shared" si="2"/>
        <v>3.3939916252502482</v>
      </c>
      <c r="CX8" s="2">
        <f t="shared" si="2"/>
        <v>3.425551625250248</v>
      </c>
      <c r="CY8" s="2">
        <f t="shared" si="2"/>
        <v>3.4571116252502483</v>
      </c>
      <c r="CZ8" s="2">
        <f t="shared" si="2"/>
        <v>3.4886716252502481</v>
      </c>
      <c r="DA8" s="2">
        <f t="shared" si="2"/>
        <v>3.5202316252502484</v>
      </c>
      <c r="DB8" s="2">
        <f t="shared" si="2"/>
        <v>3.5517916252502482</v>
      </c>
    </row>
    <row r="9" spans="2:106">
      <c r="B9" s="157">
        <f t="shared" si="0"/>
        <v>0.40979154125075251</v>
      </c>
      <c r="F9" s="159">
        <v>4.7</v>
      </c>
      <c r="G9" s="2">
        <f t="shared" si="3"/>
        <v>0.44135154125075249</v>
      </c>
      <c r="H9" s="2">
        <f t="shared" si="3"/>
        <v>0.47291154125075252</v>
      </c>
      <c r="I9" s="2">
        <f t="shared" si="3"/>
        <v>0.50447154125075255</v>
      </c>
      <c r="J9" s="2">
        <f t="shared" si="3"/>
        <v>0.53603154125075247</v>
      </c>
      <c r="K9" s="2">
        <f t="shared" si="3"/>
        <v>0.56759154125075251</v>
      </c>
      <c r="L9" s="2">
        <f t="shared" si="3"/>
        <v>0.59915154125075243</v>
      </c>
      <c r="M9" s="2">
        <f t="shared" si="3"/>
        <v>0.63071154125075246</v>
      </c>
      <c r="N9" s="2">
        <f t="shared" si="3"/>
        <v>0.66227154125075249</v>
      </c>
      <c r="O9" s="2">
        <f t="shared" si="3"/>
        <v>0.69383154125075253</v>
      </c>
      <c r="P9" s="2">
        <f t="shared" si="3"/>
        <v>0.72539154125075256</v>
      </c>
      <c r="Q9" s="2">
        <f t="shared" si="3"/>
        <v>0.75695154125075248</v>
      </c>
      <c r="R9" s="2">
        <f t="shared" si="3"/>
        <v>0.7885115412507524</v>
      </c>
      <c r="S9" s="2">
        <f t="shared" si="3"/>
        <v>0.82007154125075243</v>
      </c>
      <c r="T9" s="2">
        <f t="shared" si="3"/>
        <v>0.85163154125075247</v>
      </c>
      <c r="U9" s="2">
        <f t="shared" si="3"/>
        <v>0.8831915412507525</v>
      </c>
      <c r="V9" s="2">
        <f t="shared" si="3"/>
        <v>0.91475154125075253</v>
      </c>
      <c r="W9" s="2">
        <f t="shared" si="1"/>
        <v>0.94631154125075256</v>
      </c>
      <c r="X9" s="2">
        <f t="shared" si="1"/>
        <v>0.97787154125075237</v>
      </c>
      <c r="Y9" s="2">
        <f t="shared" si="1"/>
        <v>1.0094315412507524</v>
      </c>
      <c r="Z9" s="2">
        <f t="shared" si="1"/>
        <v>1.0409915412507524</v>
      </c>
      <c r="AA9" s="2">
        <f t="shared" si="1"/>
        <v>1.0725515412507525</v>
      </c>
      <c r="AB9" s="2">
        <f t="shared" si="1"/>
        <v>1.1041115412507525</v>
      </c>
      <c r="AC9" s="2">
        <f t="shared" si="1"/>
        <v>1.1356715412507525</v>
      </c>
      <c r="AD9" s="2">
        <f t="shared" si="1"/>
        <v>1.1672315412507523</v>
      </c>
      <c r="AE9" s="2">
        <f t="shared" si="1"/>
        <v>1.1987915412507524</v>
      </c>
      <c r="AF9" s="2">
        <f t="shared" si="1"/>
        <v>1.2303515412507524</v>
      </c>
      <c r="AG9" s="2">
        <f t="shared" si="1"/>
        <v>1.2619115412507524</v>
      </c>
      <c r="AH9" s="2">
        <f t="shared" si="1"/>
        <v>1.2934715412507525</v>
      </c>
      <c r="AI9" s="2">
        <f t="shared" si="1"/>
        <v>1.3250315412507525</v>
      </c>
      <c r="AJ9" s="2">
        <f t="shared" si="1"/>
        <v>1.3565915412507525</v>
      </c>
      <c r="AK9" s="2">
        <f t="shared" si="1"/>
        <v>1.3881515412507524</v>
      </c>
      <c r="AL9" s="2">
        <f t="shared" si="1"/>
        <v>1.4197115412507524</v>
      </c>
      <c r="AM9" s="2">
        <f t="shared" si="1"/>
        <v>1.4512715412507524</v>
      </c>
      <c r="AN9" s="2">
        <f t="shared" si="1"/>
        <v>1.4828315412507524</v>
      </c>
      <c r="AO9" s="2">
        <f t="shared" si="1"/>
        <v>1.5143915412507525</v>
      </c>
      <c r="AP9" s="2">
        <f t="shared" si="1"/>
        <v>1.5459515412507523</v>
      </c>
      <c r="AQ9" s="2">
        <f t="shared" si="1"/>
        <v>1.5775115412507523</v>
      </c>
      <c r="AR9" s="2">
        <f t="shared" si="1"/>
        <v>1.6090715412507524</v>
      </c>
      <c r="AS9" s="2">
        <f t="shared" si="1"/>
        <v>1.6406315412507524</v>
      </c>
      <c r="AT9" s="2">
        <f t="shared" si="1"/>
        <v>1.6721915412507524</v>
      </c>
      <c r="AU9" s="2">
        <f t="shared" si="1"/>
        <v>1.7037515412507525</v>
      </c>
      <c r="AV9" s="2">
        <f t="shared" si="1"/>
        <v>1.7353115412507523</v>
      </c>
      <c r="AW9" s="2">
        <f t="shared" si="1"/>
        <v>1.7668715412507523</v>
      </c>
      <c r="AX9" s="2">
        <f t="shared" si="1"/>
        <v>1.7984315412507523</v>
      </c>
      <c r="AY9" s="2">
        <f t="shared" si="1"/>
        <v>1.8299915412507524</v>
      </c>
      <c r="AZ9" s="2">
        <f t="shared" si="1"/>
        <v>1.8615515412507524</v>
      </c>
      <c r="BA9" s="2">
        <f t="shared" si="1"/>
        <v>1.8931115412507524</v>
      </c>
      <c r="BB9" s="2">
        <f t="shared" si="1"/>
        <v>1.9246715412507522</v>
      </c>
      <c r="BC9" s="2">
        <f t="shared" si="1"/>
        <v>1.9562315412507523</v>
      </c>
      <c r="BD9" s="2">
        <f t="shared" si="1"/>
        <v>1.9877915412507523</v>
      </c>
      <c r="BE9" s="2">
        <f t="shared" si="1"/>
        <v>2.0193515412507526</v>
      </c>
      <c r="BF9" s="2">
        <f t="shared" si="1"/>
        <v>2.0509115412507524</v>
      </c>
      <c r="BG9" s="2">
        <f t="shared" si="1"/>
        <v>2.0824715412507526</v>
      </c>
      <c r="BH9" s="2">
        <f t="shared" si="1"/>
        <v>2.1140315412507524</v>
      </c>
      <c r="BI9" s="2">
        <f t="shared" si="1"/>
        <v>2.1455915412507522</v>
      </c>
      <c r="BJ9" s="2">
        <f t="shared" si="1"/>
        <v>2.1771515412507525</v>
      </c>
      <c r="BK9" s="2">
        <f t="shared" si="1"/>
        <v>2.2087115412507523</v>
      </c>
      <c r="BL9" s="2">
        <f t="shared" si="1"/>
        <v>2.2402715412507526</v>
      </c>
      <c r="BM9" s="2">
        <f t="shared" si="1"/>
        <v>2.2718315412507524</v>
      </c>
      <c r="BN9" s="2">
        <f t="shared" si="1"/>
        <v>2.3033915412507526</v>
      </c>
      <c r="BO9" s="2">
        <f t="shared" si="1"/>
        <v>2.3349515412507524</v>
      </c>
      <c r="BP9" s="2">
        <f t="shared" si="1"/>
        <v>2.3665115412507522</v>
      </c>
      <c r="BQ9" s="2">
        <f t="shared" si="1"/>
        <v>2.3980715412507525</v>
      </c>
      <c r="BR9" s="2">
        <f t="shared" si="1"/>
        <v>2.4296315412507523</v>
      </c>
      <c r="BS9" s="2">
        <f t="shared" si="1"/>
        <v>2.4611915412507521</v>
      </c>
      <c r="BT9" s="2">
        <f t="shared" si="2"/>
        <v>2.4927515412507524</v>
      </c>
      <c r="BU9" s="2">
        <f t="shared" si="2"/>
        <v>2.5243115412507522</v>
      </c>
      <c r="BV9" s="2">
        <f t="shared" si="2"/>
        <v>2.5558715412507524</v>
      </c>
      <c r="BW9" s="2">
        <f t="shared" si="2"/>
        <v>2.5874315412507523</v>
      </c>
      <c r="BX9" s="2">
        <f t="shared" si="2"/>
        <v>2.6189915412507525</v>
      </c>
      <c r="BY9" s="2">
        <f t="shared" si="2"/>
        <v>2.6505515412507523</v>
      </c>
      <c r="BZ9" s="2">
        <f t="shared" si="2"/>
        <v>2.6821115412507521</v>
      </c>
      <c r="CA9" s="2">
        <f t="shared" si="2"/>
        <v>2.7136715412507524</v>
      </c>
      <c r="CB9" s="2">
        <f t="shared" si="2"/>
        <v>2.7452315412507522</v>
      </c>
      <c r="CC9" s="2">
        <f t="shared" si="2"/>
        <v>2.7767915412507524</v>
      </c>
      <c r="CD9" s="2">
        <f t="shared" si="2"/>
        <v>2.8083515412507523</v>
      </c>
      <c r="CE9" s="2">
        <f t="shared" si="2"/>
        <v>2.8399115412507521</v>
      </c>
      <c r="CF9" s="2">
        <f t="shared" si="2"/>
        <v>2.8714715412507523</v>
      </c>
      <c r="CG9" s="2">
        <f t="shared" si="2"/>
        <v>2.9030315412507521</v>
      </c>
      <c r="CH9" s="2">
        <f t="shared" si="2"/>
        <v>2.9345915412507524</v>
      </c>
      <c r="CI9" s="2">
        <f t="shared" si="2"/>
        <v>2.9661515412507522</v>
      </c>
      <c r="CJ9" s="2">
        <f t="shared" si="2"/>
        <v>2.9977115412507525</v>
      </c>
      <c r="CK9" s="2">
        <f t="shared" si="2"/>
        <v>3.0292715412507523</v>
      </c>
      <c r="CL9" s="2">
        <f t="shared" si="2"/>
        <v>3.0608315412507521</v>
      </c>
      <c r="CM9" s="2">
        <f t="shared" si="2"/>
        <v>3.0923915412507523</v>
      </c>
      <c r="CN9" s="2">
        <f t="shared" si="2"/>
        <v>3.1239515412507521</v>
      </c>
      <c r="CO9" s="2">
        <f t="shared" si="2"/>
        <v>3.1555115412507524</v>
      </c>
      <c r="CP9" s="2">
        <f t="shared" si="2"/>
        <v>3.1870715412507522</v>
      </c>
      <c r="CQ9" s="2">
        <f t="shared" si="2"/>
        <v>3.2186315412507525</v>
      </c>
      <c r="CR9" s="2">
        <f t="shared" si="2"/>
        <v>3.2501915412507523</v>
      </c>
      <c r="CS9" s="2">
        <f t="shared" si="2"/>
        <v>3.2817515412507521</v>
      </c>
      <c r="CT9" s="2">
        <f t="shared" si="2"/>
        <v>3.3133115412507523</v>
      </c>
      <c r="CU9" s="2">
        <f t="shared" si="2"/>
        <v>3.3448715412507521</v>
      </c>
      <c r="CV9" s="2">
        <f t="shared" si="2"/>
        <v>3.3764315412507524</v>
      </c>
      <c r="CW9" s="2">
        <f t="shared" si="2"/>
        <v>3.4079915412507522</v>
      </c>
      <c r="CX9" s="2">
        <f t="shared" si="2"/>
        <v>3.439551541250752</v>
      </c>
      <c r="CY9" s="2">
        <f t="shared" si="2"/>
        <v>3.4711115412507523</v>
      </c>
      <c r="CZ9" s="2">
        <f t="shared" si="2"/>
        <v>3.5026715412507521</v>
      </c>
      <c r="DA9" s="2">
        <f t="shared" si="2"/>
        <v>3.5342315412507523</v>
      </c>
      <c r="DB9" s="2">
        <f t="shared" si="2"/>
        <v>3.5657915412507522</v>
      </c>
    </row>
    <row r="10" spans="2:106">
      <c r="B10" s="157">
        <f t="shared" si="0"/>
        <v>0.4237914572512565</v>
      </c>
      <c r="F10" s="159">
        <v>4.8</v>
      </c>
      <c r="G10" s="2">
        <f t="shared" si="3"/>
        <v>0.45535145725125648</v>
      </c>
      <c r="H10" s="2">
        <f t="shared" si="1"/>
        <v>0.48691145725125651</v>
      </c>
      <c r="I10" s="2">
        <f t="shared" si="1"/>
        <v>0.51847145725125654</v>
      </c>
      <c r="J10" s="2">
        <f t="shared" si="1"/>
        <v>0.55003145725125646</v>
      </c>
      <c r="K10" s="2">
        <f t="shared" si="1"/>
        <v>0.58159145725125649</v>
      </c>
      <c r="L10" s="2">
        <f t="shared" si="1"/>
        <v>0.61315145725125642</v>
      </c>
      <c r="M10" s="2">
        <f t="shared" si="1"/>
        <v>0.64471145725125645</v>
      </c>
      <c r="N10" s="2">
        <f t="shared" si="1"/>
        <v>0.67627145725125648</v>
      </c>
      <c r="O10" s="2">
        <f t="shared" si="1"/>
        <v>0.70783145725125651</v>
      </c>
      <c r="P10" s="2">
        <f t="shared" si="1"/>
        <v>0.73939145725125655</v>
      </c>
      <c r="Q10" s="2">
        <f t="shared" si="1"/>
        <v>0.77095145725125647</v>
      </c>
      <c r="R10" s="2">
        <f t="shared" si="1"/>
        <v>0.80251145725125639</v>
      </c>
      <c r="S10" s="2">
        <f t="shared" si="1"/>
        <v>0.83407145725125642</v>
      </c>
      <c r="T10" s="2">
        <f t="shared" si="1"/>
        <v>0.86563145725125645</v>
      </c>
      <c r="U10" s="2">
        <f t="shared" si="1"/>
        <v>0.89719145725125649</v>
      </c>
      <c r="V10" s="2">
        <f t="shared" si="1"/>
        <v>0.92875145725125652</v>
      </c>
      <c r="W10" s="2">
        <f t="shared" si="1"/>
        <v>0.96031145725125655</v>
      </c>
      <c r="X10" s="2">
        <f t="shared" si="1"/>
        <v>0.99187145725125636</v>
      </c>
      <c r="Y10" s="2">
        <f t="shared" si="1"/>
        <v>1.0234314572512564</v>
      </c>
      <c r="Z10" s="2">
        <f t="shared" si="1"/>
        <v>1.0549914572512564</v>
      </c>
      <c r="AA10" s="2">
        <f t="shared" si="1"/>
        <v>1.0865514572512565</v>
      </c>
      <c r="AB10" s="2">
        <f t="shared" si="1"/>
        <v>1.1181114572512565</v>
      </c>
      <c r="AC10" s="2">
        <f t="shared" si="1"/>
        <v>1.1496714572512565</v>
      </c>
      <c r="AD10" s="2">
        <f t="shared" si="1"/>
        <v>1.1812314572512563</v>
      </c>
      <c r="AE10" s="2">
        <f t="shared" si="1"/>
        <v>1.2127914572512564</v>
      </c>
      <c r="AF10" s="2">
        <f t="shared" si="1"/>
        <v>1.2443514572512564</v>
      </c>
      <c r="AG10" s="2">
        <f t="shared" si="1"/>
        <v>1.2759114572512564</v>
      </c>
      <c r="AH10" s="2">
        <f t="shared" si="1"/>
        <v>1.3074714572512565</v>
      </c>
      <c r="AI10" s="2">
        <f t="shared" si="1"/>
        <v>1.3390314572512565</v>
      </c>
      <c r="AJ10" s="2">
        <f t="shared" si="1"/>
        <v>1.3705914572512565</v>
      </c>
      <c r="AK10" s="2">
        <f t="shared" si="1"/>
        <v>1.4021514572512563</v>
      </c>
      <c r="AL10" s="2">
        <f t="shared" si="1"/>
        <v>1.4337114572512564</v>
      </c>
      <c r="AM10" s="2">
        <f t="shared" si="1"/>
        <v>1.4652714572512564</v>
      </c>
      <c r="AN10" s="2">
        <f t="shared" si="1"/>
        <v>1.4968314572512564</v>
      </c>
      <c r="AO10" s="2">
        <f t="shared" si="1"/>
        <v>1.5283914572512565</v>
      </c>
      <c r="AP10" s="2">
        <f t="shared" si="1"/>
        <v>1.5599514572512563</v>
      </c>
      <c r="AQ10" s="2">
        <f t="shared" si="1"/>
        <v>1.5915114572512563</v>
      </c>
      <c r="AR10" s="2">
        <f t="shared" si="1"/>
        <v>1.6230714572512563</v>
      </c>
      <c r="AS10" s="2">
        <f t="shared" si="1"/>
        <v>1.6546314572512564</v>
      </c>
      <c r="AT10" s="2">
        <f t="shared" si="1"/>
        <v>1.6861914572512564</v>
      </c>
      <c r="AU10" s="2">
        <f t="shared" si="1"/>
        <v>1.7177514572512564</v>
      </c>
      <c r="AV10" s="2">
        <f t="shared" si="1"/>
        <v>1.7493114572512563</v>
      </c>
      <c r="AW10" s="2">
        <f t="shared" si="1"/>
        <v>1.7808714572512563</v>
      </c>
      <c r="AX10" s="2">
        <f t="shared" si="1"/>
        <v>1.8124314572512563</v>
      </c>
      <c r="AY10" s="2">
        <f t="shared" si="1"/>
        <v>1.8439914572512563</v>
      </c>
      <c r="AZ10" s="2">
        <f t="shared" si="1"/>
        <v>1.8755514572512564</v>
      </c>
      <c r="BA10" s="2">
        <f t="shared" si="1"/>
        <v>1.9071114572512564</v>
      </c>
      <c r="BB10" s="2">
        <f t="shared" si="1"/>
        <v>1.9386714572512562</v>
      </c>
      <c r="BC10" s="2">
        <f t="shared" si="1"/>
        <v>1.9702314572512563</v>
      </c>
      <c r="BD10" s="2">
        <f t="shared" si="1"/>
        <v>2.0017914572512563</v>
      </c>
      <c r="BE10" s="2">
        <f t="shared" si="1"/>
        <v>2.0333514572512565</v>
      </c>
      <c r="BF10" s="2">
        <f t="shared" si="1"/>
        <v>2.0649114572512564</v>
      </c>
      <c r="BG10" s="2">
        <f t="shared" si="1"/>
        <v>2.0964714572512566</v>
      </c>
      <c r="BH10" s="2">
        <f t="shared" si="1"/>
        <v>2.1280314572512564</v>
      </c>
      <c r="BI10" s="2">
        <f t="shared" si="1"/>
        <v>2.1595914572512562</v>
      </c>
      <c r="BJ10" s="2">
        <f t="shared" si="1"/>
        <v>2.1911514572512565</v>
      </c>
      <c r="BK10" s="2">
        <f t="shared" si="1"/>
        <v>2.2227114572512563</v>
      </c>
      <c r="BL10" s="2">
        <f t="shared" si="1"/>
        <v>2.2542714572512565</v>
      </c>
      <c r="BM10" s="2">
        <f t="shared" si="1"/>
        <v>2.2858314572512564</v>
      </c>
      <c r="BN10" s="2">
        <f t="shared" si="1"/>
        <v>2.3173914572512566</v>
      </c>
      <c r="BO10" s="2">
        <f t="shared" si="1"/>
        <v>2.3489514572512564</v>
      </c>
      <c r="BP10" s="2">
        <f t="shared" si="1"/>
        <v>2.3805114572512562</v>
      </c>
      <c r="BQ10" s="2">
        <f t="shared" si="1"/>
        <v>2.4120714572512565</v>
      </c>
      <c r="BR10" s="2">
        <f t="shared" si="1"/>
        <v>2.4436314572512563</v>
      </c>
      <c r="BS10" s="2">
        <f t="shared" si="1"/>
        <v>2.4751914572512561</v>
      </c>
      <c r="BT10" s="2">
        <f t="shared" si="2"/>
        <v>2.5067514572512564</v>
      </c>
      <c r="BU10" s="2">
        <f t="shared" si="2"/>
        <v>2.5383114572512562</v>
      </c>
      <c r="BV10" s="2">
        <f t="shared" si="2"/>
        <v>2.5698714572512564</v>
      </c>
      <c r="BW10" s="2">
        <f t="shared" si="2"/>
        <v>2.6014314572512562</v>
      </c>
      <c r="BX10" s="2">
        <f t="shared" si="2"/>
        <v>2.6329914572512565</v>
      </c>
      <c r="BY10" s="2">
        <f t="shared" si="2"/>
        <v>2.6645514572512563</v>
      </c>
      <c r="BZ10" s="2">
        <f t="shared" si="2"/>
        <v>2.6961114572512561</v>
      </c>
      <c r="CA10" s="2">
        <f t="shared" si="2"/>
        <v>2.7276714572512564</v>
      </c>
      <c r="CB10" s="2">
        <f t="shared" si="2"/>
        <v>2.7592314572512562</v>
      </c>
      <c r="CC10" s="2">
        <f t="shared" si="2"/>
        <v>2.7907914572512564</v>
      </c>
      <c r="CD10" s="2">
        <f t="shared" si="2"/>
        <v>2.8223514572512562</v>
      </c>
      <c r="CE10" s="2">
        <f t="shared" si="2"/>
        <v>2.8539114572512561</v>
      </c>
      <c r="CF10" s="2">
        <f t="shared" si="2"/>
        <v>2.8854714572512563</v>
      </c>
      <c r="CG10" s="2">
        <f t="shared" si="2"/>
        <v>2.9170314572512561</v>
      </c>
      <c r="CH10" s="2">
        <f t="shared" si="2"/>
        <v>2.9485914572512564</v>
      </c>
      <c r="CI10" s="2">
        <f t="shared" si="2"/>
        <v>2.9801514572512562</v>
      </c>
      <c r="CJ10" s="2">
        <f t="shared" si="2"/>
        <v>3.0117114572512564</v>
      </c>
      <c r="CK10" s="2">
        <f t="shared" si="2"/>
        <v>3.0432714572512563</v>
      </c>
      <c r="CL10" s="2">
        <f t="shared" si="2"/>
        <v>3.0748314572512561</v>
      </c>
      <c r="CM10" s="2">
        <f t="shared" si="2"/>
        <v>3.1063914572512563</v>
      </c>
      <c r="CN10" s="2">
        <f t="shared" si="2"/>
        <v>3.1379514572512561</v>
      </c>
      <c r="CO10" s="2">
        <f t="shared" si="2"/>
        <v>3.1695114572512564</v>
      </c>
      <c r="CP10" s="2">
        <f t="shared" si="2"/>
        <v>3.2010714572512562</v>
      </c>
      <c r="CQ10" s="2">
        <f t="shared" si="2"/>
        <v>3.2326314572512564</v>
      </c>
      <c r="CR10" s="2">
        <f t="shared" si="2"/>
        <v>3.2641914572512563</v>
      </c>
      <c r="CS10" s="2">
        <f t="shared" si="2"/>
        <v>3.2957514572512561</v>
      </c>
      <c r="CT10" s="2">
        <f t="shared" si="2"/>
        <v>3.3273114572512563</v>
      </c>
      <c r="CU10" s="2">
        <f t="shared" si="2"/>
        <v>3.3588714572512561</v>
      </c>
      <c r="CV10" s="2">
        <f t="shared" si="2"/>
        <v>3.3904314572512564</v>
      </c>
      <c r="CW10" s="2">
        <f t="shared" si="2"/>
        <v>3.4219914572512562</v>
      </c>
      <c r="CX10" s="2">
        <f t="shared" si="2"/>
        <v>3.453551457251256</v>
      </c>
      <c r="CY10" s="2">
        <f t="shared" si="2"/>
        <v>3.4851114572512563</v>
      </c>
      <c r="CZ10" s="2">
        <f t="shared" si="2"/>
        <v>3.5166714572512561</v>
      </c>
      <c r="DA10" s="2">
        <f t="shared" si="2"/>
        <v>3.5482314572512563</v>
      </c>
      <c r="DB10" s="2">
        <f t="shared" si="2"/>
        <v>3.5797914572512561</v>
      </c>
    </row>
    <row r="11" spans="2:106">
      <c r="B11" s="157">
        <f t="shared" si="0"/>
        <v>0.43779137325176054</v>
      </c>
      <c r="F11" s="159">
        <v>4.9000000000000004</v>
      </c>
      <c r="G11" s="2">
        <f t="shared" si="3"/>
        <v>0.46935137325176052</v>
      </c>
      <c r="H11" s="2">
        <f t="shared" si="1"/>
        <v>0.50091137325176049</v>
      </c>
      <c r="I11" s="2">
        <f t="shared" si="1"/>
        <v>0.53247137325176053</v>
      </c>
      <c r="J11" s="2">
        <f t="shared" si="1"/>
        <v>0.56403137325176056</v>
      </c>
      <c r="K11" s="2">
        <f t="shared" si="1"/>
        <v>0.59559137325176059</v>
      </c>
      <c r="L11" s="2">
        <f t="shared" si="1"/>
        <v>0.62715137325176051</v>
      </c>
      <c r="M11" s="2">
        <f t="shared" si="1"/>
        <v>0.65871137325176055</v>
      </c>
      <c r="N11" s="2">
        <f t="shared" si="1"/>
        <v>0.69027137325176047</v>
      </c>
      <c r="O11" s="2">
        <f t="shared" si="1"/>
        <v>0.7218313732517605</v>
      </c>
      <c r="P11" s="2">
        <f t="shared" si="1"/>
        <v>0.75339137325176053</v>
      </c>
      <c r="Q11" s="2">
        <f t="shared" si="1"/>
        <v>0.78495137325176056</v>
      </c>
      <c r="R11" s="2">
        <f t="shared" si="1"/>
        <v>0.81651137325176049</v>
      </c>
      <c r="S11" s="2">
        <f t="shared" si="1"/>
        <v>0.84807137325176052</v>
      </c>
      <c r="T11" s="2">
        <f t="shared" si="1"/>
        <v>0.87963137325176044</v>
      </c>
      <c r="U11" s="2">
        <f t="shared" si="1"/>
        <v>0.91119137325176047</v>
      </c>
      <c r="V11" s="2">
        <f t="shared" si="1"/>
        <v>0.9427513732517605</v>
      </c>
      <c r="W11" s="2">
        <f t="shared" si="1"/>
        <v>0.97431137325176054</v>
      </c>
      <c r="X11" s="2">
        <f t="shared" si="1"/>
        <v>1.0058713732517606</v>
      </c>
      <c r="Y11" s="2">
        <f t="shared" si="1"/>
        <v>1.0374313732517604</v>
      </c>
      <c r="Z11" s="2">
        <f t="shared" si="1"/>
        <v>1.0689913732517606</v>
      </c>
      <c r="AA11" s="2">
        <f t="shared" si="1"/>
        <v>1.1005513732517604</v>
      </c>
      <c r="AB11" s="2">
        <f t="shared" si="1"/>
        <v>1.1321113732517605</v>
      </c>
      <c r="AC11" s="2">
        <f t="shared" si="1"/>
        <v>1.1636713732517605</v>
      </c>
      <c r="AD11" s="2">
        <f t="shared" si="1"/>
        <v>1.1952313732517603</v>
      </c>
      <c r="AE11" s="2">
        <f t="shared" si="1"/>
        <v>1.2267913732517606</v>
      </c>
      <c r="AF11" s="2">
        <f t="shared" si="1"/>
        <v>1.2583513732517604</v>
      </c>
      <c r="AG11" s="2">
        <f t="shared" si="1"/>
        <v>1.2899113732517606</v>
      </c>
      <c r="AH11" s="2">
        <f t="shared" si="1"/>
        <v>1.3214713732517605</v>
      </c>
      <c r="AI11" s="2">
        <f t="shared" si="1"/>
        <v>1.3530313732517605</v>
      </c>
      <c r="AJ11" s="2">
        <f t="shared" si="1"/>
        <v>1.3845913732517605</v>
      </c>
      <c r="AK11" s="2">
        <f t="shared" ref="AK11:CV12" si="4">0.03156*AK$6+$B11</f>
        <v>1.4161513732517603</v>
      </c>
      <c r="AL11" s="2">
        <f t="shared" si="4"/>
        <v>1.4477113732517606</v>
      </c>
      <c r="AM11" s="2">
        <f t="shared" si="4"/>
        <v>1.4792713732517604</v>
      </c>
      <c r="AN11" s="2">
        <f t="shared" si="4"/>
        <v>1.5108313732517606</v>
      </c>
      <c r="AO11" s="2">
        <f t="shared" si="4"/>
        <v>1.5423913732517605</v>
      </c>
      <c r="AP11" s="2">
        <f t="shared" si="4"/>
        <v>1.5739513732517603</v>
      </c>
      <c r="AQ11" s="2">
        <f t="shared" si="4"/>
        <v>1.6055113732517605</v>
      </c>
      <c r="AR11" s="2">
        <f t="shared" si="4"/>
        <v>1.6370713732517603</v>
      </c>
      <c r="AS11" s="2">
        <f t="shared" si="4"/>
        <v>1.6686313732517606</v>
      </c>
      <c r="AT11" s="2">
        <f t="shared" si="4"/>
        <v>1.7001913732517604</v>
      </c>
      <c r="AU11" s="2">
        <f t="shared" si="4"/>
        <v>1.7317513732517607</v>
      </c>
      <c r="AV11" s="2">
        <f t="shared" si="4"/>
        <v>1.7633113732517605</v>
      </c>
      <c r="AW11" s="2">
        <f t="shared" si="4"/>
        <v>1.7948713732517603</v>
      </c>
      <c r="AX11" s="2">
        <f t="shared" si="4"/>
        <v>1.8264313732517605</v>
      </c>
      <c r="AY11" s="2">
        <f t="shared" si="4"/>
        <v>1.8579913732517603</v>
      </c>
      <c r="AZ11" s="2">
        <f t="shared" si="4"/>
        <v>1.8895513732517606</v>
      </c>
      <c r="BA11" s="2">
        <f t="shared" si="4"/>
        <v>1.9211113732517604</v>
      </c>
      <c r="BB11" s="2">
        <f t="shared" si="4"/>
        <v>1.9526713732517602</v>
      </c>
      <c r="BC11" s="2">
        <f t="shared" si="4"/>
        <v>1.9842313732517605</v>
      </c>
      <c r="BD11" s="2">
        <f t="shared" si="4"/>
        <v>2.0157913732517603</v>
      </c>
      <c r="BE11" s="2">
        <f t="shared" si="4"/>
        <v>2.0473513732517605</v>
      </c>
      <c r="BF11" s="2">
        <f t="shared" si="4"/>
        <v>2.0789113732517603</v>
      </c>
      <c r="BG11" s="2">
        <f t="shared" si="4"/>
        <v>2.1104713732517606</v>
      </c>
      <c r="BH11" s="2">
        <f t="shared" si="4"/>
        <v>2.1420313732517604</v>
      </c>
      <c r="BI11" s="2">
        <f t="shared" si="4"/>
        <v>2.1735913732517602</v>
      </c>
      <c r="BJ11" s="2">
        <f t="shared" si="4"/>
        <v>2.2051513732517605</v>
      </c>
      <c r="BK11" s="2">
        <f t="shared" si="4"/>
        <v>2.2367113732517603</v>
      </c>
      <c r="BL11" s="2">
        <f t="shared" si="4"/>
        <v>2.2682713732517605</v>
      </c>
      <c r="BM11" s="2">
        <f t="shared" si="4"/>
        <v>2.2998313732517603</v>
      </c>
      <c r="BN11" s="2">
        <f t="shared" si="4"/>
        <v>2.3313913732517606</v>
      </c>
      <c r="BO11" s="2">
        <f t="shared" si="4"/>
        <v>2.3629513732517604</v>
      </c>
      <c r="BP11" s="2">
        <f t="shared" si="4"/>
        <v>2.3945113732517602</v>
      </c>
      <c r="BQ11" s="2">
        <f t="shared" si="4"/>
        <v>2.4260713732517605</v>
      </c>
      <c r="BR11" s="2">
        <f t="shared" si="4"/>
        <v>2.4576313732517603</v>
      </c>
      <c r="BS11" s="2">
        <f t="shared" si="4"/>
        <v>2.4891913732517601</v>
      </c>
      <c r="BT11" s="2">
        <f t="shared" si="2"/>
        <v>2.5207513732517604</v>
      </c>
      <c r="BU11" s="2">
        <f t="shared" si="2"/>
        <v>2.5523113732517602</v>
      </c>
      <c r="BV11" s="2">
        <f t="shared" si="2"/>
        <v>2.5838713732517604</v>
      </c>
      <c r="BW11" s="2">
        <f t="shared" si="2"/>
        <v>2.6154313732517602</v>
      </c>
      <c r="BX11" s="2">
        <f t="shared" si="2"/>
        <v>2.6469913732517605</v>
      </c>
      <c r="BY11" s="2">
        <f t="shared" si="2"/>
        <v>2.6785513732517603</v>
      </c>
      <c r="BZ11" s="2">
        <f t="shared" si="2"/>
        <v>2.7101113732517601</v>
      </c>
      <c r="CA11" s="2">
        <f t="shared" si="2"/>
        <v>2.7416713732517604</v>
      </c>
      <c r="CB11" s="2">
        <f t="shared" si="2"/>
        <v>2.7732313732517602</v>
      </c>
      <c r="CC11" s="2">
        <f t="shared" si="2"/>
        <v>2.8047913732517604</v>
      </c>
      <c r="CD11" s="2">
        <f t="shared" si="2"/>
        <v>2.8363513732517602</v>
      </c>
      <c r="CE11" s="2">
        <f t="shared" si="2"/>
        <v>2.86791137325176</v>
      </c>
      <c r="CF11" s="2">
        <f t="shared" si="2"/>
        <v>2.8994713732517603</v>
      </c>
      <c r="CG11" s="2">
        <f t="shared" si="2"/>
        <v>2.9310313732517601</v>
      </c>
      <c r="CH11" s="2">
        <f t="shared" si="2"/>
        <v>2.9625913732517604</v>
      </c>
      <c r="CI11" s="2">
        <f t="shared" si="2"/>
        <v>2.9941513732517602</v>
      </c>
      <c r="CJ11" s="2">
        <f t="shared" si="2"/>
        <v>3.0257113732517604</v>
      </c>
      <c r="CK11" s="2">
        <f t="shared" si="2"/>
        <v>3.0572713732517602</v>
      </c>
      <c r="CL11" s="2">
        <f t="shared" si="2"/>
        <v>3.08883137325176</v>
      </c>
      <c r="CM11" s="2">
        <f t="shared" si="2"/>
        <v>3.1203913732517603</v>
      </c>
      <c r="CN11" s="2">
        <f t="shared" si="2"/>
        <v>3.1519513732517601</v>
      </c>
      <c r="CO11" s="2">
        <f t="shared" si="2"/>
        <v>3.1835113732517604</v>
      </c>
      <c r="CP11" s="2">
        <f t="shared" si="2"/>
        <v>3.2150713732517602</v>
      </c>
      <c r="CQ11" s="2">
        <f t="shared" si="2"/>
        <v>3.2466313732517604</v>
      </c>
      <c r="CR11" s="2">
        <f t="shared" si="2"/>
        <v>3.2781913732517602</v>
      </c>
      <c r="CS11" s="2">
        <f t="shared" si="2"/>
        <v>3.3097513732517601</v>
      </c>
      <c r="CT11" s="2">
        <f t="shared" si="2"/>
        <v>3.3413113732517603</v>
      </c>
      <c r="CU11" s="2">
        <f t="shared" si="2"/>
        <v>3.3728713732517601</v>
      </c>
      <c r="CV11" s="2">
        <f t="shared" si="2"/>
        <v>3.4044313732517604</v>
      </c>
      <c r="CW11" s="2">
        <f t="shared" si="2"/>
        <v>3.4359913732517602</v>
      </c>
      <c r="CX11" s="2">
        <f t="shared" si="2"/>
        <v>3.46755137325176</v>
      </c>
      <c r="CY11" s="2">
        <f t="shared" si="2"/>
        <v>3.4991113732517602</v>
      </c>
      <c r="CZ11" s="2">
        <f t="shared" si="2"/>
        <v>3.5306713732517601</v>
      </c>
      <c r="DA11" s="2">
        <f t="shared" si="2"/>
        <v>3.5622313732517603</v>
      </c>
      <c r="DB11" s="2">
        <f t="shared" si="2"/>
        <v>3.5937913732517601</v>
      </c>
    </row>
    <row r="12" spans="2:106">
      <c r="B12" s="157">
        <f t="shared" si="0"/>
        <v>0.45179128925226447</v>
      </c>
      <c r="F12" s="159">
        <v>5</v>
      </c>
      <c r="G12" s="2">
        <f t="shared" si="3"/>
        <v>0.48335128925226445</v>
      </c>
      <c r="H12" s="2">
        <f t="shared" si="3"/>
        <v>0.51491128925226448</v>
      </c>
      <c r="I12" s="2">
        <f t="shared" si="3"/>
        <v>0.54647128925226451</v>
      </c>
      <c r="J12" s="2">
        <f t="shared" si="3"/>
        <v>0.57803128925226444</v>
      </c>
      <c r="K12" s="2">
        <f t="shared" si="3"/>
        <v>0.60959128925226447</v>
      </c>
      <c r="L12" s="2">
        <f t="shared" si="3"/>
        <v>0.64115128925226439</v>
      </c>
      <c r="M12" s="2">
        <f t="shared" si="3"/>
        <v>0.67271128925226442</v>
      </c>
      <c r="N12" s="2">
        <f t="shared" si="3"/>
        <v>0.70427128925226445</v>
      </c>
      <c r="O12" s="2">
        <f t="shared" si="3"/>
        <v>0.73583128925226449</v>
      </c>
      <c r="P12" s="2">
        <f t="shared" si="3"/>
        <v>0.76739128925226452</v>
      </c>
      <c r="Q12" s="2">
        <f t="shared" si="3"/>
        <v>0.79895128925226444</v>
      </c>
      <c r="R12" s="2">
        <f t="shared" si="3"/>
        <v>0.83051128925226436</v>
      </c>
      <c r="S12" s="2">
        <f t="shared" si="3"/>
        <v>0.86207128925226439</v>
      </c>
      <c r="T12" s="2">
        <f t="shared" si="3"/>
        <v>0.89363128925226443</v>
      </c>
      <c r="U12" s="2">
        <f t="shared" si="3"/>
        <v>0.92519128925226446</v>
      </c>
      <c r="V12" s="2">
        <f t="shared" si="3"/>
        <v>0.95675128925226449</v>
      </c>
      <c r="W12" s="2">
        <f t="shared" ref="W12:CD16" si="5">0.03156*W$6+$B12</f>
        <v>0.98831128925226452</v>
      </c>
      <c r="X12" s="2">
        <f t="shared" si="5"/>
        <v>1.0198712892522643</v>
      </c>
      <c r="Y12" s="2">
        <f t="shared" si="5"/>
        <v>1.0514312892522644</v>
      </c>
      <c r="Z12" s="2">
        <f t="shared" si="5"/>
        <v>1.0829912892522644</v>
      </c>
      <c r="AA12" s="2">
        <f t="shared" si="5"/>
        <v>1.1145512892522644</v>
      </c>
      <c r="AB12" s="2">
        <f t="shared" si="5"/>
        <v>1.1461112892522645</v>
      </c>
      <c r="AC12" s="2">
        <f t="shared" si="5"/>
        <v>1.1776712892522645</v>
      </c>
      <c r="AD12" s="2">
        <f t="shared" si="5"/>
        <v>1.2092312892522643</v>
      </c>
      <c r="AE12" s="2">
        <f t="shared" si="5"/>
        <v>1.2407912892522643</v>
      </c>
      <c r="AF12" s="2">
        <f t="shared" si="5"/>
        <v>1.2723512892522644</v>
      </c>
      <c r="AG12" s="2">
        <f t="shared" si="5"/>
        <v>1.3039112892522644</v>
      </c>
      <c r="AH12" s="2">
        <f t="shared" si="5"/>
        <v>1.3354712892522644</v>
      </c>
      <c r="AI12" s="2">
        <f t="shared" si="5"/>
        <v>1.3670312892522645</v>
      </c>
      <c r="AJ12" s="2">
        <f t="shared" si="5"/>
        <v>1.3985912892522645</v>
      </c>
      <c r="AK12" s="2">
        <f t="shared" si="5"/>
        <v>1.4301512892522643</v>
      </c>
      <c r="AL12" s="2">
        <f t="shared" si="5"/>
        <v>1.4617112892522643</v>
      </c>
      <c r="AM12" s="2">
        <f t="shared" si="5"/>
        <v>1.4932712892522644</v>
      </c>
      <c r="AN12" s="2">
        <f t="shared" si="5"/>
        <v>1.5248312892522644</v>
      </c>
      <c r="AO12" s="2">
        <f t="shared" si="5"/>
        <v>1.5563912892522644</v>
      </c>
      <c r="AP12" s="2">
        <f t="shared" si="5"/>
        <v>1.5879512892522643</v>
      </c>
      <c r="AQ12" s="2">
        <f t="shared" si="5"/>
        <v>1.6195112892522643</v>
      </c>
      <c r="AR12" s="2">
        <f t="shared" si="5"/>
        <v>1.6510712892522643</v>
      </c>
      <c r="AS12" s="2">
        <f t="shared" si="5"/>
        <v>1.6826312892522644</v>
      </c>
      <c r="AT12" s="2">
        <f t="shared" si="5"/>
        <v>1.7141912892522644</v>
      </c>
      <c r="AU12" s="2">
        <f t="shared" si="5"/>
        <v>1.7457512892522644</v>
      </c>
      <c r="AV12" s="2">
        <f t="shared" si="5"/>
        <v>1.7773112892522642</v>
      </c>
      <c r="AW12" s="2">
        <f t="shared" si="5"/>
        <v>1.8088712892522643</v>
      </c>
      <c r="AX12" s="2">
        <f t="shared" si="5"/>
        <v>1.8404312892522643</v>
      </c>
      <c r="AY12" s="2">
        <f t="shared" si="5"/>
        <v>1.8719912892522643</v>
      </c>
      <c r="AZ12" s="2">
        <f t="shared" si="5"/>
        <v>1.9035512892522644</v>
      </c>
      <c r="BA12" s="2">
        <f t="shared" si="5"/>
        <v>1.9351112892522644</v>
      </c>
      <c r="BB12" s="2">
        <f t="shared" si="5"/>
        <v>1.9666712892522642</v>
      </c>
      <c r="BC12" s="2">
        <f t="shared" si="5"/>
        <v>1.9982312892522642</v>
      </c>
      <c r="BD12" s="2">
        <f t="shared" si="5"/>
        <v>2.0297912892522643</v>
      </c>
      <c r="BE12" s="2">
        <f t="shared" si="5"/>
        <v>2.0613512892522645</v>
      </c>
      <c r="BF12" s="2">
        <f t="shared" si="5"/>
        <v>2.0929112892522643</v>
      </c>
      <c r="BG12" s="2">
        <f t="shared" si="5"/>
        <v>2.1244712892522646</v>
      </c>
      <c r="BH12" s="2">
        <f t="shared" si="5"/>
        <v>2.1560312892522644</v>
      </c>
      <c r="BI12" s="2">
        <f t="shared" si="5"/>
        <v>2.1875912892522642</v>
      </c>
      <c r="BJ12" s="2">
        <f t="shared" si="5"/>
        <v>2.2191512892522645</v>
      </c>
      <c r="BK12" s="2">
        <f t="shared" si="5"/>
        <v>2.2507112892522643</v>
      </c>
      <c r="BL12" s="2">
        <f t="shared" si="5"/>
        <v>2.2822712892522645</v>
      </c>
      <c r="BM12" s="2">
        <f t="shared" si="5"/>
        <v>2.3138312892522643</v>
      </c>
      <c r="BN12" s="2">
        <f t="shared" si="5"/>
        <v>2.3453912892522646</v>
      </c>
      <c r="BO12" s="2">
        <f t="shared" si="5"/>
        <v>2.3769512892522644</v>
      </c>
      <c r="BP12" s="2">
        <f t="shared" si="5"/>
        <v>2.4085112892522642</v>
      </c>
      <c r="BQ12" s="2">
        <f t="shared" si="5"/>
        <v>2.4400712892522645</v>
      </c>
      <c r="BR12" s="2">
        <f t="shared" si="5"/>
        <v>2.4716312892522643</v>
      </c>
      <c r="BS12" s="2">
        <f t="shared" si="4"/>
        <v>2.5031912892522641</v>
      </c>
      <c r="BT12" s="2">
        <f t="shared" si="4"/>
        <v>2.5347512892522643</v>
      </c>
      <c r="BU12" s="2">
        <f t="shared" si="4"/>
        <v>2.5663112892522641</v>
      </c>
      <c r="BV12" s="2">
        <f t="shared" si="4"/>
        <v>2.5978712892522644</v>
      </c>
      <c r="BW12" s="2">
        <f t="shared" si="4"/>
        <v>2.6294312892522642</v>
      </c>
      <c r="BX12" s="2">
        <f t="shared" si="4"/>
        <v>2.6609912892522645</v>
      </c>
      <c r="BY12" s="2">
        <f t="shared" si="4"/>
        <v>2.6925512892522643</v>
      </c>
      <c r="BZ12" s="2">
        <f t="shared" si="4"/>
        <v>2.7241112892522641</v>
      </c>
      <c r="CA12" s="2">
        <f t="shared" si="4"/>
        <v>2.7556712892522643</v>
      </c>
      <c r="CB12" s="2">
        <f t="shared" si="4"/>
        <v>2.7872312892522642</v>
      </c>
      <c r="CC12" s="2">
        <f t="shared" si="4"/>
        <v>2.8187912892522644</v>
      </c>
      <c r="CD12" s="2">
        <f t="shared" si="4"/>
        <v>2.8503512892522642</v>
      </c>
      <c r="CE12" s="2">
        <f t="shared" si="4"/>
        <v>2.881911289252264</v>
      </c>
      <c r="CF12" s="2">
        <f t="shared" si="4"/>
        <v>2.9134712892522643</v>
      </c>
      <c r="CG12" s="2">
        <f t="shared" si="4"/>
        <v>2.9450312892522641</v>
      </c>
      <c r="CH12" s="2">
        <f t="shared" si="4"/>
        <v>2.9765912892522643</v>
      </c>
      <c r="CI12" s="2">
        <f t="shared" si="4"/>
        <v>3.0081512892522642</v>
      </c>
      <c r="CJ12" s="2">
        <f t="shared" si="4"/>
        <v>3.0397112892522644</v>
      </c>
      <c r="CK12" s="2">
        <f t="shared" si="4"/>
        <v>3.0712712892522642</v>
      </c>
      <c r="CL12" s="2">
        <f t="shared" si="4"/>
        <v>3.102831289252264</v>
      </c>
      <c r="CM12" s="2">
        <f t="shared" si="4"/>
        <v>3.1343912892522643</v>
      </c>
      <c r="CN12" s="2">
        <f t="shared" si="4"/>
        <v>3.1659512892522641</v>
      </c>
      <c r="CO12" s="2">
        <f t="shared" si="4"/>
        <v>3.1975112892522644</v>
      </c>
      <c r="CP12" s="2">
        <f t="shared" si="4"/>
        <v>3.2290712892522642</v>
      </c>
      <c r="CQ12" s="2">
        <f t="shared" si="4"/>
        <v>3.2606312892522644</v>
      </c>
      <c r="CR12" s="2">
        <f t="shared" si="4"/>
        <v>3.2921912892522642</v>
      </c>
      <c r="CS12" s="2">
        <f t="shared" si="4"/>
        <v>3.323751289252264</v>
      </c>
      <c r="CT12" s="2">
        <f t="shared" si="4"/>
        <v>3.3553112892522643</v>
      </c>
      <c r="CU12" s="2">
        <f t="shared" si="4"/>
        <v>3.3868712892522641</v>
      </c>
      <c r="CV12" s="2">
        <f t="shared" si="4"/>
        <v>3.4184312892522644</v>
      </c>
      <c r="CW12" s="2">
        <f t="shared" si="2"/>
        <v>3.4499912892522642</v>
      </c>
      <c r="CX12" s="2">
        <f t="shared" si="2"/>
        <v>3.481551289252264</v>
      </c>
      <c r="CY12" s="2">
        <f t="shared" si="2"/>
        <v>3.5131112892522642</v>
      </c>
      <c r="CZ12" s="2">
        <f t="shared" si="2"/>
        <v>3.544671289252264</v>
      </c>
      <c r="DA12" s="2">
        <f t="shared" si="2"/>
        <v>3.5762312892522643</v>
      </c>
      <c r="DB12" s="2">
        <f t="shared" si="2"/>
        <v>3.6077912892522641</v>
      </c>
    </row>
    <row r="13" spans="2:106">
      <c r="B13" s="157">
        <f t="shared" si="0"/>
        <v>0.46579120525276846</v>
      </c>
      <c r="F13" s="159">
        <v>5.0999999999999996</v>
      </c>
      <c r="G13" s="2">
        <f t="shared" si="3"/>
        <v>0.49735120525276844</v>
      </c>
      <c r="H13" s="2">
        <f t="shared" si="3"/>
        <v>0.52891120525276847</v>
      </c>
      <c r="I13" s="2">
        <f t="shared" si="3"/>
        <v>0.5604712052527685</v>
      </c>
      <c r="J13" s="2">
        <f t="shared" si="3"/>
        <v>0.59203120525276842</v>
      </c>
      <c r="K13" s="2">
        <f t="shared" si="3"/>
        <v>0.62359120525276845</v>
      </c>
      <c r="L13" s="2">
        <f t="shared" si="3"/>
        <v>0.65515120525276838</v>
      </c>
      <c r="M13" s="2">
        <f t="shared" si="3"/>
        <v>0.68671120525276841</v>
      </c>
      <c r="N13" s="2">
        <f t="shared" si="3"/>
        <v>0.71827120525276844</v>
      </c>
      <c r="O13" s="2">
        <f t="shared" si="3"/>
        <v>0.74983120525276847</v>
      </c>
      <c r="P13" s="2">
        <f t="shared" si="3"/>
        <v>0.78139120525276851</v>
      </c>
      <c r="Q13" s="2">
        <f t="shared" si="3"/>
        <v>0.81295120525276843</v>
      </c>
      <c r="R13" s="2">
        <f t="shared" si="3"/>
        <v>0.84451120525276835</v>
      </c>
      <c r="S13" s="2">
        <f t="shared" si="3"/>
        <v>0.87607120525276838</v>
      </c>
      <c r="T13" s="2">
        <f t="shared" si="3"/>
        <v>0.90763120525276841</v>
      </c>
      <c r="U13" s="2">
        <f t="shared" si="3"/>
        <v>0.93919120525276845</v>
      </c>
      <c r="V13" s="2">
        <f t="shared" si="3"/>
        <v>0.97075120525276848</v>
      </c>
      <c r="W13" s="2">
        <f t="shared" si="5"/>
        <v>1.0023112052527685</v>
      </c>
      <c r="X13" s="2">
        <f t="shared" si="5"/>
        <v>1.0338712052527683</v>
      </c>
      <c r="Y13" s="2">
        <f t="shared" si="5"/>
        <v>1.0654312052527684</v>
      </c>
      <c r="Z13" s="2">
        <f t="shared" si="5"/>
        <v>1.0969912052527684</v>
      </c>
      <c r="AA13" s="2">
        <f t="shared" si="5"/>
        <v>1.1285512052527684</v>
      </c>
      <c r="AB13" s="2">
        <f t="shared" si="5"/>
        <v>1.1601112052527685</v>
      </c>
      <c r="AC13" s="2">
        <f t="shared" si="5"/>
        <v>1.1916712052527685</v>
      </c>
      <c r="AD13" s="2">
        <f t="shared" si="5"/>
        <v>1.2232312052527683</v>
      </c>
      <c r="AE13" s="2">
        <f t="shared" si="5"/>
        <v>1.2547912052527683</v>
      </c>
      <c r="AF13" s="2">
        <f t="shared" si="5"/>
        <v>1.2863512052527684</v>
      </c>
      <c r="AG13" s="2">
        <f t="shared" si="5"/>
        <v>1.3179112052527684</v>
      </c>
      <c r="AH13" s="2">
        <f t="shared" si="5"/>
        <v>1.3494712052527684</v>
      </c>
      <c r="AI13" s="2">
        <f t="shared" si="5"/>
        <v>1.3810312052527685</v>
      </c>
      <c r="AJ13" s="2">
        <f t="shared" si="5"/>
        <v>1.4125912052527685</v>
      </c>
      <c r="AK13" s="2">
        <f t="shared" si="5"/>
        <v>1.4441512052527683</v>
      </c>
      <c r="AL13" s="2">
        <f t="shared" si="5"/>
        <v>1.4757112052527683</v>
      </c>
      <c r="AM13" s="2">
        <f t="shared" si="5"/>
        <v>1.5072712052527684</v>
      </c>
      <c r="AN13" s="2">
        <f t="shared" si="5"/>
        <v>1.5388312052527684</v>
      </c>
      <c r="AO13" s="2">
        <f t="shared" si="5"/>
        <v>1.5703912052527684</v>
      </c>
      <c r="AP13" s="2">
        <f t="shared" si="5"/>
        <v>1.6019512052527682</v>
      </c>
      <c r="AQ13" s="2">
        <f t="shared" si="5"/>
        <v>1.6335112052527683</v>
      </c>
      <c r="AR13" s="2">
        <f t="shared" si="5"/>
        <v>1.6650712052527683</v>
      </c>
      <c r="AS13" s="2">
        <f t="shared" si="5"/>
        <v>1.6966312052527683</v>
      </c>
      <c r="AT13" s="2">
        <f t="shared" si="5"/>
        <v>1.7281912052527684</v>
      </c>
      <c r="AU13" s="2">
        <f t="shared" si="5"/>
        <v>1.7597512052527684</v>
      </c>
      <c r="AV13" s="2">
        <f t="shared" si="5"/>
        <v>1.7913112052527682</v>
      </c>
      <c r="AW13" s="2">
        <f t="shared" si="5"/>
        <v>1.8228712052527682</v>
      </c>
      <c r="AX13" s="2">
        <f t="shared" si="5"/>
        <v>1.8544312052527683</v>
      </c>
      <c r="AY13" s="2">
        <f t="shared" si="5"/>
        <v>1.8859912052527683</v>
      </c>
      <c r="AZ13" s="2">
        <f t="shared" si="5"/>
        <v>1.9175512052527683</v>
      </c>
      <c r="BA13" s="2">
        <f t="shared" si="5"/>
        <v>1.9491112052527684</v>
      </c>
      <c r="BB13" s="2">
        <f t="shared" si="5"/>
        <v>1.9806712052527682</v>
      </c>
      <c r="BC13" s="2">
        <f t="shared" si="5"/>
        <v>2.0122312052527684</v>
      </c>
      <c r="BD13" s="2">
        <f t="shared" si="5"/>
        <v>2.0437912052527683</v>
      </c>
      <c r="BE13" s="2">
        <f t="shared" si="5"/>
        <v>2.0753512052527685</v>
      </c>
      <c r="BF13" s="2">
        <f t="shared" si="5"/>
        <v>2.1069112052527683</v>
      </c>
      <c r="BG13" s="2">
        <f t="shared" si="5"/>
        <v>2.1384712052527686</v>
      </c>
      <c r="BH13" s="2">
        <f t="shared" si="5"/>
        <v>2.1700312052527684</v>
      </c>
      <c r="BI13" s="2">
        <f t="shared" si="5"/>
        <v>2.2015912052527682</v>
      </c>
      <c r="BJ13" s="2">
        <f t="shared" si="5"/>
        <v>2.2331512052527684</v>
      </c>
      <c r="BK13" s="2">
        <f t="shared" si="5"/>
        <v>2.2647112052527683</v>
      </c>
      <c r="BL13" s="2">
        <f t="shared" si="5"/>
        <v>2.2962712052527685</v>
      </c>
      <c r="BM13" s="2">
        <f t="shared" si="5"/>
        <v>2.3278312052527683</v>
      </c>
      <c r="BN13" s="2">
        <f t="shared" si="5"/>
        <v>2.3593912052527686</v>
      </c>
      <c r="BO13" s="2">
        <f t="shared" si="5"/>
        <v>2.3909512052527684</v>
      </c>
      <c r="BP13" s="2">
        <f t="shared" si="5"/>
        <v>2.4225112052527682</v>
      </c>
      <c r="BQ13" s="2">
        <f t="shared" si="5"/>
        <v>2.4540712052527685</v>
      </c>
      <c r="BR13" s="2">
        <f t="shared" si="5"/>
        <v>2.4856312052527683</v>
      </c>
      <c r="BS13" s="2">
        <f t="shared" si="5"/>
        <v>2.5171912052527681</v>
      </c>
      <c r="BT13" s="2">
        <f t="shared" si="2"/>
        <v>2.5487512052527683</v>
      </c>
      <c r="BU13" s="2">
        <f t="shared" si="2"/>
        <v>2.5803112052527681</v>
      </c>
      <c r="BV13" s="2">
        <f t="shared" si="2"/>
        <v>2.6118712052527684</v>
      </c>
      <c r="BW13" s="2">
        <f t="shared" si="2"/>
        <v>2.6434312052527682</v>
      </c>
      <c r="BX13" s="2">
        <f t="shared" si="2"/>
        <v>2.6749912052527685</v>
      </c>
      <c r="BY13" s="2">
        <f t="shared" si="2"/>
        <v>2.7065512052527683</v>
      </c>
      <c r="BZ13" s="2">
        <f t="shared" si="2"/>
        <v>2.7381112052527681</v>
      </c>
      <c r="CA13" s="2">
        <f t="shared" si="2"/>
        <v>2.7696712052527683</v>
      </c>
      <c r="CB13" s="2">
        <f t="shared" si="2"/>
        <v>2.8012312052527681</v>
      </c>
      <c r="CC13" s="2">
        <f t="shared" si="2"/>
        <v>2.8327912052527684</v>
      </c>
      <c r="CD13" s="2">
        <f t="shared" si="2"/>
        <v>2.8643512052527682</v>
      </c>
      <c r="CE13" s="2">
        <f t="shared" si="2"/>
        <v>2.895911205252768</v>
      </c>
      <c r="CF13" s="2">
        <f t="shared" si="2"/>
        <v>2.9274712052527683</v>
      </c>
      <c r="CG13" s="2">
        <f t="shared" si="2"/>
        <v>2.9590312052527681</v>
      </c>
      <c r="CH13" s="2">
        <f t="shared" si="2"/>
        <v>2.9905912052527683</v>
      </c>
      <c r="CI13" s="2">
        <f t="shared" si="2"/>
        <v>3.0221512052527681</v>
      </c>
      <c r="CJ13" s="2">
        <f t="shared" si="2"/>
        <v>3.0537112052527684</v>
      </c>
      <c r="CK13" s="2">
        <f t="shared" si="2"/>
        <v>3.0852712052527682</v>
      </c>
      <c r="CL13" s="2">
        <f t="shared" si="2"/>
        <v>3.116831205252768</v>
      </c>
      <c r="CM13" s="2">
        <f t="shared" si="2"/>
        <v>3.1483912052527683</v>
      </c>
      <c r="CN13" s="2">
        <f t="shared" si="2"/>
        <v>3.1799512052527681</v>
      </c>
      <c r="CO13" s="2">
        <f t="shared" si="2"/>
        <v>3.2115112052527683</v>
      </c>
      <c r="CP13" s="2">
        <f t="shared" si="2"/>
        <v>3.2430712052527682</v>
      </c>
      <c r="CQ13" s="2">
        <f t="shared" si="2"/>
        <v>3.2746312052527684</v>
      </c>
      <c r="CR13" s="2">
        <f t="shared" si="2"/>
        <v>3.3061912052527682</v>
      </c>
      <c r="CS13" s="2">
        <f t="shared" si="2"/>
        <v>3.337751205252768</v>
      </c>
      <c r="CT13" s="2">
        <f t="shared" si="2"/>
        <v>3.3693112052527683</v>
      </c>
      <c r="CU13" s="2">
        <f t="shared" si="2"/>
        <v>3.4008712052527681</v>
      </c>
      <c r="CV13" s="2">
        <f t="shared" si="2"/>
        <v>3.4324312052527683</v>
      </c>
      <c r="CW13" s="2">
        <f t="shared" si="2"/>
        <v>3.4639912052527682</v>
      </c>
      <c r="CX13" s="2">
        <f t="shared" si="2"/>
        <v>3.495551205252768</v>
      </c>
      <c r="CY13" s="2">
        <f t="shared" si="2"/>
        <v>3.5271112052527682</v>
      </c>
      <c r="CZ13" s="2">
        <f t="shared" si="2"/>
        <v>3.558671205252768</v>
      </c>
      <c r="DA13" s="2">
        <f t="shared" si="2"/>
        <v>3.5902312052527683</v>
      </c>
      <c r="DB13" s="2">
        <f t="shared" si="2"/>
        <v>3.6217912052527681</v>
      </c>
    </row>
    <row r="14" spans="2:106">
      <c r="B14" s="157">
        <f t="shared" si="0"/>
        <v>0.4797911212532725</v>
      </c>
      <c r="F14" s="159">
        <v>5.2</v>
      </c>
      <c r="G14" s="2">
        <f t="shared" si="3"/>
        <v>0.51135112125327253</v>
      </c>
      <c r="H14" s="2">
        <f t="shared" si="3"/>
        <v>0.54291112125327246</v>
      </c>
      <c r="I14" s="2">
        <f t="shared" si="3"/>
        <v>0.57447112125327249</v>
      </c>
      <c r="J14" s="2">
        <f t="shared" si="3"/>
        <v>0.60603112125327252</v>
      </c>
      <c r="K14" s="2">
        <f t="shared" si="3"/>
        <v>0.63759112125327255</v>
      </c>
      <c r="L14" s="2">
        <f t="shared" si="3"/>
        <v>0.66915112125327247</v>
      </c>
      <c r="M14" s="2">
        <f t="shared" si="3"/>
        <v>0.70071112125327251</v>
      </c>
      <c r="N14" s="2">
        <f t="shared" si="3"/>
        <v>0.73227112125327243</v>
      </c>
      <c r="O14" s="2">
        <f t="shared" si="3"/>
        <v>0.76383112125327246</v>
      </c>
      <c r="P14" s="2">
        <f t="shared" si="3"/>
        <v>0.79539112125327249</v>
      </c>
      <c r="Q14" s="2">
        <f t="shared" si="3"/>
        <v>0.82695112125327253</v>
      </c>
      <c r="R14" s="2">
        <f t="shared" si="3"/>
        <v>0.85851112125327245</v>
      </c>
      <c r="S14" s="2">
        <f t="shared" si="3"/>
        <v>0.89007112125327248</v>
      </c>
      <c r="T14" s="2">
        <f t="shared" si="3"/>
        <v>0.9216311212532724</v>
      </c>
      <c r="U14" s="2">
        <f t="shared" si="3"/>
        <v>0.95319112125327243</v>
      </c>
      <c r="V14" s="2">
        <f t="shared" si="3"/>
        <v>0.98475112125327247</v>
      </c>
      <c r="W14" s="2">
        <f t="shared" si="5"/>
        <v>1.0163111212532725</v>
      </c>
      <c r="X14" s="2">
        <f t="shared" si="5"/>
        <v>1.0478711212532725</v>
      </c>
      <c r="Y14" s="2">
        <f t="shared" si="5"/>
        <v>1.0794311212532723</v>
      </c>
      <c r="Z14" s="2">
        <f t="shared" si="5"/>
        <v>1.1109911212532726</v>
      </c>
      <c r="AA14" s="2">
        <f t="shared" si="5"/>
        <v>1.1425511212532724</v>
      </c>
      <c r="AB14" s="2">
        <f t="shared" si="5"/>
        <v>1.1741111212532724</v>
      </c>
      <c r="AC14" s="2">
        <f t="shared" si="5"/>
        <v>1.2056711212532725</v>
      </c>
      <c r="AD14" s="2">
        <f t="shared" si="5"/>
        <v>1.2372311212532723</v>
      </c>
      <c r="AE14" s="2">
        <f t="shared" si="5"/>
        <v>1.2687911212532725</v>
      </c>
      <c r="AF14" s="2">
        <f t="shared" si="5"/>
        <v>1.3003511212532723</v>
      </c>
      <c r="AG14" s="2">
        <f t="shared" si="5"/>
        <v>1.3319111212532726</v>
      </c>
      <c r="AH14" s="2">
        <f t="shared" si="5"/>
        <v>1.3634711212532724</v>
      </c>
      <c r="AI14" s="2">
        <f t="shared" si="5"/>
        <v>1.3950311212532724</v>
      </c>
      <c r="AJ14" s="2">
        <f t="shared" si="5"/>
        <v>1.4265911212532725</v>
      </c>
      <c r="AK14" s="2">
        <f t="shared" si="5"/>
        <v>1.4581511212532723</v>
      </c>
      <c r="AL14" s="2">
        <f t="shared" si="5"/>
        <v>1.4897111212532725</v>
      </c>
      <c r="AM14" s="2">
        <f t="shared" si="5"/>
        <v>1.5212711212532724</v>
      </c>
      <c r="AN14" s="2">
        <f t="shared" si="5"/>
        <v>1.5528311212532726</v>
      </c>
      <c r="AO14" s="2">
        <f t="shared" si="5"/>
        <v>1.5843911212532724</v>
      </c>
      <c r="AP14" s="2">
        <f t="shared" si="5"/>
        <v>1.6159511212532722</v>
      </c>
      <c r="AQ14" s="2">
        <f t="shared" si="5"/>
        <v>1.6475111212532725</v>
      </c>
      <c r="AR14" s="2">
        <f t="shared" si="5"/>
        <v>1.6790711212532723</v>
      </c>
      <c r="AS14" s="2">
        <f t="shared" si="5"/>
        <v>1.7106311212532725</v>
      </c>
      <c r="AT14" s="2">
        <f t="shared" si="5"/>
        <v>1.7421911212532724</v>
      </c>
      <c r="AU14" s="2">
        <f t="shared" si="5"/>
        <v>1.7737511212532726</v>
      </c>
      <c r="AV14" s="2">
        <f t="shared" si="5"/>
        <v>1.8053111212532724</v>
      </c>
      <c r="AW14" s="2">
        <f t="shared" si="5"/>
        <v>1.8368711212532722</v>
      </c>
      <c r="AX14" s="2">
        <f t="shared" si="5"/>
        <v>1.8684311212532725</v>
      </c>
      <c r="AY14" s="2">
        <f t="shared" si="5"/>
        <v>1.8999911212532723</v>
      </c>
      <c r="AZ14" s="2">
        <f t="shared" si="5"/>
        <v>1.9315511212532726</v>
      </c>
      <c r="BA14" s="2">
        <f t="shared" si="5"/>
        <v>1.9631111212532724</v>
      </c>
      <c r="BB14" s="2">
        <f t="shared" si="5"/>
        <v>1.9946711212532722</v>
      </c>
      <c r="BC14" s="2">
        <f t="shared" si="5"/>
        <v>2.0262311212532724</v>
      </c>
      <c r="BD14" s="2">
        <f t="shared" si="5"/>
        <v>2.0577911212532722</v>
      </c>
      <c r="BE14" s="2">
        <f t="shared" si="5"/>
        <v>2.0893511212532725</v>
      </c>
      <c r="BF14" s="2">
        <f t="shared" si="5"/>
        <v>2.1209111212532723</v>
      </c>
      <c r="BG14" s="2">
        <f t="shared" si="5"/>
        <v>2.1524711212532726</v>
      </c>
      <c r="BH14" s="2">
        <f t="shared" si="5"/>
        <v>2.1840311212532724</v>
      </c>
      <c r="BI14" s="2">
        <f t="shared" si="5"/>
        <v>2.2155911212532722</v>
      </c>
      <c r="BJ14" s="2">
        <f t="shared" si="5"/>
        <v>2.2471511212532724</v>
      </c>
      <c r="BK14" s="2">
        <f t="shared" si="5"/>
        <v>2.2787111212532722</v>
      </c>
      <c r="BL14" s="2">
        <f t="shared" si="5"/>
        <v>2.3102711212532725</v>
      </c>
      <c r="BM14" s="2">
        <f t="shared" si="5"/>
        <v>2.3418311212532723</v>
      </c>
      <c r="BN14" s="2">
        <f t="shared" si="5"/>
        <v>2.3733911212532726</v>
      </c>
      <c r="BO14" s="2">
        <f t="shared" si="5"/>
        <v>2.4049511212532724</v>
      </c>
      <c r="BP14" s="2">
        <f t="shared" si="5"/>
        <v>2.4365111212532722</v>
      </c>
      <c r="BQ14" s="2">
        <f t="shared" si="5"/>
        <v>2.4680711212532724</v>
      </c>
      <c r="BR14" s="2">
        <f t="shared" si="5"/>
        <v>2.4996311212532722</v>
      </c>
      <c r="BS14" s="2">
        <f t="shared" si="5"/>
        <v>2.5311911212532721</v>
      </c>
      <c r="BT14" s="2">
        <f t="shared" si="2"/>
        <v>2.5627511212532723</v>
      </c>
      <c r="BU14" s="2">
        <f t="shared" si="2"/>
        <v>2.5943111212532721</v>
      </c>
      <c r="BV14" s="2">
        <f t="shared" si="2"/>
        <v>2.6258711212532724</v>
      </c>
      <c r="BW14" s="2">
        <f t="shared" si="2"/>
        <v>2.6574311212532722</v>
      </c>
      <c r="BX14" s="2">
        <f t="shared" si="2"/>
        <v>2.6889911212532724</v>
      </c>
      <c r="BY14" s="2">
        <f t="shared" si="2"/>
        <v>2.7205511212532723</v>
      </c>
      <c r="BZ14" s="2">
        <f t="shared" si="2"/>
        <v>2.7521111212532721</v>
      </c>
      <c r="CA14" s="2">
        <f t="shared" si="2"/>
        <v>2.7836711212532723</v>
      </c>
      <c r="CB14" s="2">
        <f t="shared" si="2"/>
        <v>2.8152311212532721</v>
      </c>
      <c r="CC14" s="2">
        <f t="shared" si="2"/>
        <v>2.8467911212532724</v>
      </c>
      <c r="CD14" s="2">
        <f t="shared" si="2"/>
        <v>2.8783511212532722</v>
      </c>
      <c r="CE14" s="2">
        <f t="shared" si="2"/>
        <v>2.909911121253272</v>
      </c>
      <c r="CF14" s="2">
        <f t="shared" si="2"/>
        <v>2.9414711212532723</v>
      </c>
      <c r="CG14" s="2">
        <f t="shared" si="2"/>
        <v>2.9730311212532721</v>
      </c>
      <c r="CH14" s="2">
        <f t="shared" si="2"/>
        <v>3.0045911212532723</v>
      </c>
      <c r="CI14" s="2">
        <f t="shared" si="2"/>
        <v>3.0361511212532721</v>
      </c>
      <c r="CJ14" s="2">
        <f t="shared" si="2"/>
        <v>3.0677111212532724</v>
      </c>
      <c r="CK14" s="2">
        <f t="shared" si="2"/>
        <v>3.0992711212532722</v>
      </c>
      <c r="CL14" s="2">
        <f t="shared" si="2"/>
        <v>3.130831121253272</v>
      </c>
      <c r="CM14" s="2">
        <f t="shared" si="2"/>
        <v>3.1623911212532723</v>
      </c>
      <c r="CN14" s="2">
        <f t="shared" si="2"/>
        <v>3.1939511212532721</v>
      </c>
      <c r="CO14" s="2">
        <f t="shared" si="2"/>
        <v>3.2255111212532723</v>
      </c>
      <c r="CP14" s="2">
        <f t="shared" si="2"/>
        <v>3.2570711212532721</v>
      </c>
      <c r="CQ14" s="2">
        <f t="shared" si="2"/>
        <v>3.2886311212532724</v>
      </c>
      <c r="CR14" s="2">
        <f t="shared" si="2"/>
        <v>3.3201911212532722</v>
      </c>
      <c r="CS14" s="2">
        <f t="shared" si="2"/>
        <v>3.351751121253272</v>
      </c>
      <c r="CT14" s="2">
        <f t="shared" si="2"/>
        <v>3.3833111212532723</v>
      </c>
      <c r="CU14" s="2">
        <f t="shared" si="2"/>
        <v>3.4148711212532721</v>
      </c>
      <c r="CV14" s="2">
        <f t="shared" si="2"/>
        <v>3.4464311212532723</v>
      </c>
      <c r="CW14" s="2">
        <f t="shared" si="2"/>
        <v>3.4779911212532721</v>
      </c>
      <c r="CX14" s="2">
        <f t="shared" si="2"/>
        <v>3.509551121253272</v>
      </c>
      <c r="CY14" s="2">
        <f t="shared" si="2"/>
        <v>3.5411111212532722</v>
      </c>
      <c r="CZ14" s="2">
        <f t="shared" si="2"/>
        <v>3.572671121253272</v>
      </c>
      <c r="DA14" s="2">
        <f t="shared" si="2"/>
        <v>3.6042311212532723</v>
      </c>
      <c r="DB14" s="2">
        <f t="shared" si="2"/>
        <v>3.6357911212532721</v>
      </c>
    </row>
    <row r="15" spans="2:106">
      <c r="B15" s="157">
        <f t="shared" si="0"/>
        <v>0.49379103725377649</v>
      </c>
      <c r="F15" s="159">
        <v>5.3</v>
      </c>
      <c r="G15" s="2">
        <f t="shared" si="3"/>
        <v>0.52535103725377652</v>
      </c>
      <c r="H15" s="2">
        <f t="shared" si="3"/>
        <v>0.55691103725377644</v>
      </c>
      <c r="I15" s="2">
        <f t="shared" si="3"/>
        <v>0.58847103725377647</v>
      </c>
      <c r="J15" s="2">
        <f t="shared" si="3"/>
        <v>0.62003103725377651</v>
      </c>
      <c r="K15" s="2">
        <f t="shared" si="3"/>
        <v>0.65159103725377654</v>
      </c>
      <c r="L15" s="2">
        <f t="shared" si="3"/>
        <v>0.68315103725377646</v>
      </c>
      <c r="M15" s="2">
        <f t="shared" si="3"/>
        <v>0.71471103725377649</v>
      </c>
      <c r="N15" s="2">
        <f t="shared" si="3"/>
        <v>0.74627103725377641</v>
      </c>
      <c r="O15" s="2">
        <f t="shared" si="3"/>
        <v>0.77783103725377645</v>
      </c>
      <c r="P15" s="2">
        <f t="shared" si="3"/>
        <v>0.80939103725377648</v>
      </c>
      <c r="Q15" s="2">
        <f t="shared" si="3"/>
        <v>0.84095103725377651</v>
      </c>
      <c r="R15" s="2">
        <f t="shared" si="3"/>
        <v>0.87251103725377643</v>
      </c>
      <c r="S15" s="2">
        <f t="shared" si="3"/>
        <v>0.90407103725377647</v>
      </c>
      <c r="T15" s="2">
        <f t="shared" si="3"/>
        <v>0.93563103725377639</v>
      </c>
      <c r="U15" s="2">
        <f t="shared" si="3"/>
        <v>0.96719103725377642</v>
      </c>
      <c r="V15" s="2">
        <f t="shared" si="3"/>
        <v>0.99875103725377645</v>
      </c>
      <c r="W15" s="2">
        <f t="shared" si="5"/>
        <v>1.0303110372537765</v>
      </c>
      <c r="X15" s="2">
        <f t="shared" si="5"/>
        <v>1.0618710372537765</v>
      </c>
      <c r="Y15" s="2">
        <f t="shared" si="5"/>
        <v>1.0934310372537763</v>
      </c>
      <c r="Z15" s="2">
        <f t="shared" si="5"/>
        <v>1.1249910372537766</v>
      </c>
      <c r="AA15" s="2">
        <f t="shared" si="5"/>
        <v>1.1565510372537764</v>
      </c>
      <c r="AB15" s="2">
        <f t="shared" si="5"/>
        <v>1.1881110372537764</v>
      </c>
      <c r="AC15" s="2">
        <f t="shared" si="5"/>
        <v>1.2196710372537765</v>
      </c>
      <c r="AD15" s="2">
        <f t="shared" si="5"/>
        <v>1.2512310372537763</v>
      </c>
      <c r="AE15" s="2">
        <f t="shared" si="5"/>
        <v>1.2827910372537765</v>
      </c>
      <c r="AF15" s="2">
        <f t="shared" si="5"/>
        <v>1.3143510372537763</v>
      </c>
      <c r="AG15" s="2">
        <f t="shared" si="5"/>
        <v>1.3459110372537766</v>
      </c>
      <c r="AH15" s="2">
        <f t="shared" si="5"/>
        <v>1.3774710372537764</v>
      </c>
      <c r="AI15" s="2">
        <f t="shared" si="5"/>
        <v>1.4090310372537764</v>
      </c>
      <c r="AJ15" s="2">
        <f t="shared" si="5"/>
        <v>1.4405910372537765</v>
      </c>
      <c r="AK15" s="2">
        <f t="shared" si="5"/>
        <v>1.4721510372537763</v>
      </c>
      <c r="AL15" s="2">
        <f t="shared" si="5"/>
        <v>1.5037110372537765</v>
      </c>
      <c r="AM15" s="2">
        <f t="shared" si="5"/>
        <v>1.5352710372537763</v>
      </c>
      <c r="AN15" s="2">
        <f t="shared" si="5"/>
        <v>1.5668310372537766</v>
      </c>
      <c r="AO15" s="2">
        <f t="shared" si="5"/>
        <v>1.5983910372537764</v>
      </c>
      <c r="AP15" s="2">
        <f t="shared" si="5"/>
        <v>1.6299510372537762</v>
      </c>
      <c r="AQ15" s="2">
        <f t="shared" si="5"/>
        <v>1.6615110372537765</v>
      </c>
      <c r="AR15" s="2">
        <f t="shared" si="5"/>
        <v>1.6930710372537763</v>
      </c>
      <c r="AS15" s="2">
        <f t="shared" si="5"/>
        <v>1.7246310372537765</v>
      </c>
      <c r="AT15" s="2">
        <f t="shared" si="5"/>
        <v>1.7561910372537763</v>
      </c>
      <c r="AU15" s="2">
        <f t="shared" si="5"/>
        <v>1.7877510372537766</v>
      </c>
      <c r="AV15" s="2">
        <f t="shared" si="5"/>
        <v>1.8193110372537764</v>
      </c>
      <c r="AW15" s="2">
        <f t="shared" si="5"/>
        <v>1.8508710372537762</v>
      </c>
      <c r="AX15" s="2">
        <f t="shared" si="5"/>
        <v>1.8824310372537765</v>
      </c>
      <c r="AY15" s="2">
        <f t="shared" si="5"/>
        <v>1.9139910372537763</v>
      </c>
      <c r="AZ15" s="2">
        <f t="shared" si="5"/>
        <v>1.9455510372537765</v>
      </c>
      <c r="BA15" s="2">
        <f t="shared" si="5"/>
        <v>1.9771110372537763</v>
      </c>
      <c r="BB15" s="2">
        <f t="shared" si="5"/>
        <v>2.0086710372537762</v>
      </c>
      <c r="BC15" s="2">
        <f t="shared" si="5"/>
        <v>2.0402310372537764</v>
      </c>
      <c r="BD15" s="2">
        <f t="shared" si="5"/>
        <v>2.0717910372537762</v>
      </c>
      <c r="BE15" s="2">
        <f t="shared" si="5"/>
        <v>2.1033510372537765</v>
      </c>
      <c r="BF15" s="2">
        <f t="shared" si="5"/>
        <v>2.1349110372537763</v>
      </c>
      <c r="BG15" s="2">
        <f t="shared" si="5"/>
        <v>2.1664710372537765</v>
      </c>
      <c r="BH15" s="2">
        <f t="shared" si="5"/>
        <v>2.1980310372537764</v>
      </c>
      <c r="BI15" s="2">
        <f t="shared" si="5"/>
        <v>2.2295910372537762</v>
      </c>
      <c r="BJ15" s="2">
        <f t="shared" si="5"/>
        <v>2.2611510372537764</v>
      </c>
      <c r="BK15" s="2">
        <f t="shared" si="5"/>
        <v>2.2927110372537762</v>
      </c>
      <c r="BL15" s="2">
        <f t="shared" si="5"/>
        <v>2.3242710372537765</v>
      </c>
      <c r="BM15" s="2">
        <f t="shared" si="5"/>
        <v>2.3558310372537763</v>
      </c>
      <c r="BN15" s="2">
        <f t="shared" si="5"/>
        <v>2.3873910372537765</v>
      </c>
      <c r="BO15" s="2">
        <f t="shared" si="5"/>
        <v>2.4189510372537764</v>
      </c>
      <c r="BP15" s="2">
        <f t="shared" si="5"/>
        <v>2.4505110372537762</v>
      </c>
      <c r="BQ15" s="2">
        <f t="shared" si="5"/>
        <v>2.4820710372537764</v>
      </c>
      <c r="BR15" s="2">
        <f t="shared" si="5"/>
        <v>2.5136310372537762</v>
      </c>
      <c r="BS15" s="2">
        <f t="shared" si="5"/>
        <v>2.545191037253776</v>
      </c>
      <c r="BT15" s="2">
        <f t="shared" si="2"/>
        <v>2.5767510372537763</v>
      </c>
      <c r="BU15" s="2">
        <f t="shared" si="2"/>
        <v>2.6083110372537761</v>
      </c>
      <c r="BV15" s="2">
        <f t="shared" si="2"/>
        <v>2.6398710372537764</v>
      </c>
      <c r="BW15" s="2">
        <f t="shared" si="2"/>
        <v>2.6714310372537762</v>
      </c>
      <c r="BX15" s="2">
        <f t="shared" ref="BX15:DB19" si="6">0.03156*BX$6+$B15</f>
        <v>2.7029910372537764</v>
      </c>
      <c r="BY15" s="2">
        <f t="shared" si="6"/>
        <v>2.7345510372537762</v>
      </c>
      <c r="BZ15" s="2">
        <f t="shared" si="6"/>
        <v>2.7661110372537761</v>
      </c>
      <c r="CA15" s="2">
        <f t="shared" si="6"/>
        <v>2.7976710372537763</v>
      </c>
      <c r="CB15" s="2">
        <f t="shared" si="6"/>
        <v>2.8292310372537761</v>
      </c>
      <c r="CC15" s="2">
        <f t="shared" si="6"/>
        <v>2.8607910372537764</v>
      </c>
      <c r="CD15" s="2">
        <f t="shared" si="6"/>
        <v>2.8923510372537762</v>
      </c>
      <c r="CE15" s="2">
        <f t="shared" si="6"/>
        <v>2.923911037253776</v>
      </c>
      <c r="CF15" s="2">
        <f t="shared" si="6"/>
        <v>2.9554710372537762</v>
      </c>
      <c r="CG15" s="2">
        <f t="shared" si="6"/>
        <v>2.9870310372537761</v>
      </c>
      <c r="CH15" s="2">
        <f t="shared" si="6"/>
        <v>3.0185910372537763</v>
      </c>
      <c r="CI15" s="2">
        <f t="shared" si="6"/>
        <v>3.0501510372537761</v>
      </c>
      <c r="CJ15" s="2">
        <f t="shared" si="6"/>
        <v>3.0817110372537764</v>
      </c>
      <c r="CK15" s="2">
        <f t="shared" si="6"/>
        <v>3.1132710372537762</v>
      </c>
      <c r="CL15" s="2">
        <f t="shared" si="6"/>
        <v>3.144831037253776</v>
      </c>
      <c r="CM15" s="2">
        <f t="shared" si="6"/>
        <v>3.1763910372537763</v>
      </c>
      <c r="CN15" s="2">
        <f t="shared" si="6"/>
        <v>3.2079510372537761</v>
      </c>
      <c r="CO15" s="2">
        <f t="shared" si="6"/>
        <v>3.2395110372537763</v>
      </c>
      <c r="CP15" s="2">
        <f t="shared" si="6"/>
        <v>3.2710710372537761</v>
      </c>
      <c r="CQ15" s="2">
        <f t="shared" si="6"/>
        <v>3.3026310372537764</v>
      </c>
      <c r="CR15" s="2">
        <f t="shared" si="6"/>
        <v>3.3341910372537762</v>
      </c>
      <c r="CS15" s="2">
        <f t="shared" si="6"/>
        <v>3.365751037253776</v>
      </c>
      <c r="CT15" s="2">
        <f t="shared" si="6"/>
        <v>3.3973110372537763</v>
      </c>
      <c r="CU15" s="2">
        <f t="shared" si="6"/>
        <v>3.4288710372537761</v>
      </c>
      <c r="CV15" s="2">
        <f t="shared" si="6"/>
        <v>3.4604310372537763</v>
      </c>
      <c r="CW15" s="2">
        <f t="shared" si="6"/>
        <v>3.4919910372537761</v>
      </c>
      <c r="CX15" s="2">
        <f t="shared" si="6"/>
        <v>3.5235510372537759</v>
      </c>
      <c r="CY15" s="2">
        <f t="shared" si="6"/>
        <v>3.5551110372537762</v>
      </c>
      <c r="CZ15" s="2">
        <f t="shared" si="6"/>
        <v>3.586671037253776</v>
      </c>
      <c r="DA15" s="2">
        <f t="shared" si="6"/>
        <v>3.6182310372537763</v>
      </c>
      <c r="DB15" s="2">
        <f t="shared" si="6"/>
        <v>3.6497910372537761</v>
      </c>
    </row>
    <row r="16" spans="2:106">
      <c r="B16" s="157">
        <f t="shared" si="0"/>
        <v>0.50779095325428059</v>
      </c>
      <c r="F16" s="159">
        <v>5.4</v>
      </c>
      <c r="G16" s="2">
        <f t="shared" si="3"/>
        <v>0.53935095325428062</v>
      </c>
      <c r="H16" s="2">
        <f t="shared" si="3"/>
        <v>0.57091095325428054</v>
      </c>
      <c r="I16" s="2">
        <f t="shared" si="3"/>
        <v>0.60247095325428057</v>
      </c>
      <c r="J16" s="2">
        <f t="shared" si="3"/>
        <v>0.6340309532542806</v>
      </c>
      <c r="K16" s="2">
        <f t="shared" si="3"/>
        <v>0.66559095325428053</v>
      </c>
      <c r="L16" s="2">
        <f t="shared" si="3"/>
        <v>0.69715095325428056</v>
      </c>
      <c r="M16" s="2">
        <f t="shared" si="3"/>
        <v>0.72871095325428059</v>
      </c>
      <c r="N16" s="2">
        <f t="shared" si="3"/>
        <v>0.76027095325428062</v>
      </c>
      <c r="O16" s="2">
        <f t="shared" si="3"/>
        <v>0.79183095325428055</v>
      </c>
      <c r="P16" s="2">
        <f t="shared" si="3"/>
        <v>0.82339095325428058</v>
      </c>
      <c r="Q16" s="2">
        <f t="shared" si="3"/>
        <v>0.8549509532542805</v>
      </c>
      <c r="R16" s="2">
        <f t="shared" si="3"/>
        <v>0.88651095325428053</v>
      </c>
      <c r="S16" s="2">
        <f t="shared" si="3"/>
        <v>0.91807095325428056</v>
      </c>
      <c r="T16" s="2">
        <f t="shared" si="3"/>
        <v>0.9496309532542806</v>
      </c>
      <c r="U16" s="2">
        <f t="shared" si="3"/>
        <v>0.98119095325428063</v>
      </c>
      <c r="V16" s="2">
        <f t="shared" si="3"/>
        <v>1.0127509532542804</v>
      </c>
      <c r="W16" s="2">
        <f t="shared" si="5"/>
        <v>1.0443109532542807</v>
      </c>
      <c r="X16" s="2">
        <f t="shared" si="5"/>
        <v>1.0758709532542805</v>
      </c>
      <c r="Y16" s="2">
        <f t="shared" si="5"/>
        <v>1.1074309532542805</v>
      </c>
      <c r="Z16" s="2">
        <f t="shared" si="5"/>
        <v>1.1389909532542806</v>
      </c>
      <c r="AA16" s="2">
        <f t="shared" si="5"/>
        <v>1.1705509532542804</v>
      </c>
      <c r="AB16" s="2">
        <f t="shared" si="5"/>
        <v>1.2021109532542806</v>
      </c>
      <c r="AC16" s="2">
        <f t="shared" si="5"/>
        <v>1.2336709532542804</v>
      </c>
      <c r="AD16" s="2">
        <f t="shared" si="5"/>
        <v>1.2652309532542805</v>
      </c>
      <c r="AE16" s="2">
        <f t="shared" si="5"/>
        <v>1.2967909532542805</v>
      </c>
      <c r="AF16" s="2">
        <f t="shared" si="5"/>
        <v>1.3283509532542805</v>
      </c>
      <c r="AG16" s="2">
        <f t="shared" si="5"/>
        <v>1.3599109532542806</v>
      </c>
      <c r="AH16" s="2">
        <f t="shared" si="5"/>
        <v>1.3914709532542804</v>
      </c>
      <c r="AI16" s="2">
        <f t="shared" si="5"/>
        <v>1.4230309532542806</v>
      </c>
      <c r="AJ16" s="2">
        <f t="shared" si="5"/>
        <v>1.4545909532542804</v>
      </c>
      <c r="AK16" s="2">
        <f t="shared" si="5"/>
        <v>1.4861509532542805</v>
      </c>
      <c r="AL16" s="2">
        <f t="shared" si="5"/>
        <v>1.5177109532542805</v>
      </c>
      <c r="AM16" s="2">
        <f t="shared" si="5"/>
        <v>1.5492709532542805</v>
      </c>
      <c r="AN16" s="2">
        <f t="shared" si="5"/>
        <v>1.5808309532542806</v>
      </c>
      <c r="AO16" s="2">
        <f t="shared" si="5"/>
        <v>1.6123909532542806</v>
      </c>
      <c r="AP16" s="2">
        <f t="shared" si="5"/>
        <v>1.6439509532542804</v>
      </c>
      <c r="AQ16" s="2">
        <f t="shared" si="5"/>
        <v>1.6755109532542805</v>
      </c>
      <c r="AR16" s="2">
        <f t="shared" si="5"/>
        <v>1.7070709532542805</v>
      </c>
      <c r="AS16" s="2">
        <f t="shared" si="5"/>
        <v>1.7386309532542805</v>
      </c>
      <c r="AT16" s="2">
        <f t="shared" si="5"/>
        <v>1.7701909532542806</v>
      </c>
      <c r="AU16" s="2">
        <f t="shared" si="5"/>
        <v>1.8017509532542806</v>
      </c>
      <c r="AV16" s="2">
        <f t="shared" si="5"/>
        <v>1.8333109532542804</v>
      </c>
      <c r="AW16" s="2">
        <f t="shared" si="5"/>
        <v>1.8648709532542804</v>
      </c>
      <c r="AX16" s="2">
        <f t="shared" si="5"/>
        <v>1.8964309532542805</v>
      </c>
      <c r="AY16" s="2">
        <f t="shared" si="5"/>
        <v>1.9279909532542805</v>
      </c>
      <c r="AZ16" s="2">
        <f t="shared" si="5"/>
        <v>1.9595509532542805</v>
      </c>
      <c r="BA16" s="2">
        <f t="shared" si="5"/>
        <v>1.9911109532542806</v>
      </c>
      <c r="BB16" s="2">
        <f t="shared" si="5"/>
        <v>2.0226709532542806</v>
      </c>
      <c r="BC16" s="2">
        <f t="shared" si="5"/>
        <v>2.0542309532542804</v>
      </c>
      <c r="BD16" s="2">
        <f t="shared" si="5"/>
        <v>2.0857909532542802</v>
      </c>
      <c r="BE16" s="2">
        <f t="shared" si="5"/>
        <v>2.1173509532542805</v>
      </c>
      <c r="BF16" s="2">
        <f t="shared" si="5"/>
        <v>2.1489109532542807</v>
      </c>
      <c r="BG16" s="2">
        <f t="shared" si="5"/>
        <v>2.1804709532542805</v>
      </c>
      <c r="BH16" s="2">
        <f t="shared" si="5"/>
        <v>2.2120309532542803</v>
      </c>
      <c r="BI16" s="2">
        <f t="shared" si="5"/>
        <v>2.2435909532542802</v>
      </c>
      <c r="BJ16" s="2">
        <f t="shared" si="5"/>
        <v>2.2751509532542804</v>
      </c>
      <c r="BK16" s="2">
        <f t="shared" si="5"/>
        <v>2.3067109532542807</v>
      </c>
      <c r="BL16" s="2">
        <f t="shared" si="5"/>
        <v>2.3382709532542805</v>
      </c>
      <c r="BM16" s="2">
        <f t="shared" si="5"/>
        <v>2.3698309532542803</v>
      </c>
      <c r="BN16" s="2">
        <f t="shared" si="5"/>
        <v>2.4013909532542805</v>
      </c>
      <c r="BO16" s="2">
        <f t="shared" si="5"/>
        <v>2.4329509532542803</v>
      </c>
      <c r="BP16" s="2">
        <f t="shared" si="5"/>
        <v>2.4645109532542806</v>
      </c>
      <c r="BQ16" s="2">
        <f t="shared" si="5"/>
        <v>2.4960709532542804</v>
      </c>
      <c r="BR16" s="2">
        <f t="shared" si="5"/>
        <v>2.5276309532542802</v>
      </c>
      <c r="BS16" s="2">
        <f t="shared" si="5"/>
        <v>2.55919095325428</v>
      </c>
      <c r="BT16" s="2">
        <f t="shared" si="5"/>
        <v>2.5907509532542807</v>
      </c>
      <c r="BU16" s="2">
        <f t="shared" si="5"/>
        <v>2.6223109532542805</v>
      </c>
      <c r="BV16" s="2">
        <f t="shared" si="5"/>
        <v>2.6538709532542804</v>
      </c>
      <c r="BW16" s="2">
        <f t="shared" si="5"/>
        <v>2.6854309532542802</v>
      </c>
      <c r="BX16" s="2">
        <f t="shared" si="5"/>
        <v>2.7169909532542809</v>
      </c>
      <c r="BY16" s="2">
        <f t="shared" si="5"/>
        <v>2.7485509532542807</v>
      </c>
      <c r="BZ16" s="2">
        <f t="shared" si="5"/>
        <v>2.7801109532542805</v>
      </c>
      <c r="CA16" s="2">
        <f t="shared" si="5"/>
        <v>2.8116709532542803</v>
      </c>
      <c r="CB16" s="2">
        <f t="shared" si="5"/>
        <v>2.8432309532542801</v>
      </c>
      <c r="CC16" s="2">
        <f t="shared" si="5"/>
        <v>2.8747909532542808</v>
      </c>
      <c r="CD16" s="2">
        <f t="shared" si="5"/>
        <v>2.9063509532542806</v>
      </c>
      <c r="CE16" s="2">
        <f t="shared" si="6"/>
        <v>2.9379109532542804</v>
      </c>
      <c r="CF16" s="2">
        <f t="shared" si="6"/>
        <v>2.9694709532542802</v>
      </c>
      <c r="CG16" s="2">
        <f t="shared" si="6"/>
        <v>3.00103095325428</v>
      </c>
      <c r="CH16" s="2">
        <f t="shared" si="6"/>
        <v>3.0325909532542807</v>
      </c>
      <c r="CI16" s="2">
        <f t="shared" si="6"/>
        <v>3.0641509532542806</v>
      </c>
      <c r="CJ16" s="2">
        <f t="shared" si="6"/>
        <v>3.0957109532542804</v>
      </c>
      <c r="CK16" s="2">
        <f t="shared" si="6"/>
        <v>3.1272709532542802</v>
      </c>
      <c r="CL16" s="2">
        <f t="shared" si="6"/>
        <v>3.15883095325428</v>
      </c>
      <c r="CM16" s="2">
        <f t="shared" si="6"/>
        <v>3.1903909532542807</v>
      </c>
      <c r="CN16" s="2">
        <f t="shared" si="6"/>
        <v>3.2219509532542805</v>
      </c>
      <c r="CO16" s="2">
        <f t="shared" si="6"/>
        <v>3.2535109532542803</v>
      </c>
      <c r="CP16" s="2">
        <f t="shared" si="6"/>
        <v>3.2850709532542801</v>
      </c>
      <c r="CQ16" s="2">
        <f t="shared" si="6"/>
        <v>3.3166309532542808</v>
      </c>
      <c r="CR16" s="2">
        <f t="shared" si="6"/>
        <v>3.3481909532542806</v>
      </c>
      <c r="CS16" s="2">
        <f t="shared" si="6"/>
        <v>3.3797509532542804</v>
      </c>
      <c r="CT16" s="2">
        <f t="shared" si="6"/>
        <v>3.4113109532542802</v>
      </c>
      <c r="CU16" s="2">
        <f t="shared" si="6"/>
        <v>3.4428709532542801</v>
      </c>
      <c r="CV16" s="2">
        <f t="shared" si="6"/>
        <v>3.4744309532542808</v>
      </c>
      <c r="CW16" s="2">
        <f t="shared" si="6"/>
        <v>3.5059909532542806</v>
      </c>
      <c r="CX16" s="2">
        <f t="shared" si="6"/>
        <v>3.5375509532542804</v>
      </c>
      <c r="CY16" s="2">
        <f t="shared" si="6"/>
        <v>3.5691109532542802</v>
      </c>
      <c r="CZ16" s="2">
        <f t="shared" si="6"/>
        <v>3.60067095325428</v>
      </c>
      <c r="DA16" s="2">
        <f t="shared" si="6"/>
        <v>3.6322309532542807</v>
      </c>
      <c r="DB16" s="2">
        <f t="shared" si="6"/>
        <v>3.6637909532542805</v>
      </c>
    </row>
    <row r="17" spans="2:106">
      <c r="B17" s="157">
        <f t="shared" si="0"/>
        <v>0.52179086925478446</v>
      </c>
      <c r="C17" s="2">
        <v>0.52180000000000004</v>
      </c>
      <c r="F17" s="159">
        <v>5.5</v>
      </c>
      <c r="G17" s="2">
        <f t="shared" si="3"/>
        <v>0.55335086925478449</v>
      </c>
      <c r="H17" s="2">
        <f t="shared" si="3"/>
        <v>0.58491086925478442</v>
      </c>
      <c r="I17" s="2">
        <f t="shared" si="3"/>
        <v>0.61647086925478445</v>
      </c>
      <c r="J17" s="2">
        <f t="shared" si="3"/>
        <v>0.64803086925478448</v>
      </c>
      <c r="K17" s="2">
        <f t="shared" si="3"/>
        <v>0.67959086925478451</v>
      </c>
      <c r="L17" s="2">
        <f t="shared" si="3"/>
        <v>0.71115086925478443</v>
      </c>
      <c r="M17" s="2">
        <f t="shared" si="3"/>
        <v>0.74271086925478447</v>
      </c>
      <c r="N17" s="2">
        <f t="shared" si="3"/>
        <v>0.77427086925478439</v>
      </c>
      <c r="O17" s="2">
        <f t="shared" si="3"/>
        <v>0.80583086925478442</v>
      </c>
      <c r="P17" s="2">
        <f t="shared" si="3"/>
        <v>0.83739086925478445</v>
      </c>
      <c r="Q17" s="2">
        <f t="shared" si="3"/>
        <v>0.86895086925478449</v>
      </c>
      <c r="R17" s="2">
        <f t="shared" si="3"/>
        <v>0.90051086925478441</v>
      </c>
      <c r="S17" s="2">
        <f t="shared" si="3"/>
        <v>0.93207086925478444</v>
      </c>
      <c r="T17" s="2">
        <f t="shared" si="3"/>
        <v>0.96363086925478436</v>
      </c>
      <c r="U17" s="2">
        <f t="shared" si="3"/>
        <v>0.99519086925478439</v>
      </c>
      <c r="V17" s="2">
        <f t="shared" si="3"/>
        <v>1.0267508692547844</v>
      </c>
      <c r="W17" s="2">
        <f t="shared" ref="W17:CH20" si="7">0.03156*W$6+$B17</f>
        <v>1.0583108692547845</v>
      </c>
      <c r="X17" s="2">
        <f t="shared" si="7"/>
        <v>1.0898708692547845</v>
      </c>
      <c r="Y17" s="2">
        <f t="shared" si="7"/>
        <v>1.1214308692547843</v>
      </c>
      <c r="Z17" s="2">
        <f t="shared" si="7"/>
        <v>1.1529908692547846</v>
      </c>
      <c r="AA17" s="2">
        <f t="shared" si="7"/>
        <v>1.1845508692547844</v>
      </c>
      <c r="AB17" s="2">
        <f t="shared" si="7"/>
        <v>1.2161108692547844</v>
      </c>
      <c r="AC17" s="2">
        <f t="shared" si="7"/>
        <v>1.2476708692547844</v>
      </c>
      <c r="AD17" s="2">
        <f t="shared" si="7"/>
        <v>1.2792308692547842</v>
      </c>
      <c r="AE17" s="2">
        <f t="shared" si="7"/>
        <v>1.3107908692547845</v>
      </c>
      <c r="AF17" s="2">
        <f t="shared" si="7"/>
        <v>1.3423508692547843</v>
      </c>
      <c r="AG17" s="2">
        <f t="shared" si="7"/>
        <v>1.3739108692547846</v>
      </c>
      <c r="AH17" s="2">
        <f t="shared" si="7"/>
        <v>1.4054708692547844</v>
      </c>
      <c r="AI17" s="2">
        <f t="shared" si="7"/>
        <v>1.4370308692547844</v>
      </c>
      <c r="AJ17" s="2">
        <f t="shared" si="7"/>
        <v>1.4685908692547844</v>
      </c>
      <c r="AK17" s="2">
        <f t="shared" si="7"/>
        <v>1.5001508692547842</v>
      </c>
      <c r="AL17" s="2">
        <f t="shared" si="7"/>
        <v>1.5317108692547845</v>
      </c>
      <c r="AM17" s="2">
        <f t="shared" si="7"/>
        <v>1.5632708692547843</v>
      </c>
      <c r="AN17" s="2">
        <f t="shared" si="7"/>
        <v>1.5948308692547846</v>
      </c>
      <c r="AO17" s="2">
        <f t="shared" si="7"/>
        <v>1.6263908692547844</v>
      </c>
      <c r="AP17" s="2">
        <f t="shared" si="7"/>
        <v>1.6579508692547842</v>
      </c>
      <c r="AQ17" s="2">
        <f t="shared" si="7"/>
        <v>1.6895108692547844</v>
      </c>
      <c r="AR17" s="2">
        <f t="shared" si="7"/>
        <v>1.7210708692547843</v>
      </c>
      <c r="AS17" s="2">
        <f t="shared" si="7"/>
        <v>1.7526308692547845</v>
      </c>
      <c r="AT17" s="2">
        <f t="shared" si="7"/>
        <v>1.7841908692547843</v>
      </c>
      <c r="AU17" s="2">
        <f t="shared" si="7"/>
        <v>1.8157508692547846</v>
      </c>
      <c r="AV17" s="2">
        <f t="shared" si="7"/>
        <v>1.8473108692547844</v>
      </c>
      <c r="AW17" s="2">
        <f t="shared" si="7"/>
        <v>1.8788708692547842</v>
      </c>
      <c r="AX17" s="2">
        <f t="shared" si="7"/>
        <v>1.9104308692547844</v>
      </c>
      <c r="AY17" s="2">
        <f t="shared" si="7"/>
        <v>1.9419908692547843</v>
      </c>
      <c r="AZ17" s="2">
        <f t="shared" si="7"/>
        <v>1.9735508692547845</v>
      </c>
      <c r="BA17" s="2">
        <f t="shared" si="7"/>
        <v>2.0051108692547843</v>
      </c>
      <c r="BB17" s="2">
        <f t="shared" si="7"/>
        <v>2.0366708692547841</v>
      </c>
      <c r="BC17" s="2">
        <f t="shared" si="7"/>
        <v>2.0682308692547844</v>
      </c>
      <c r="BD17" s="2">
        <f t="shared" si="7"/>
        <v>2.0997908692547842</v>
      </c>
      <c r="BE17" s="2">
        <f t="shared" si="7"/>
        <v>2.1313508692547845</v>
      </c>
      <c r="BF17" s="2">
        <f t="shared" si="7"/>
        <v>2.1629108692547843</v>
      </c>
      <c r="BG17" s="2">
        <f t="shared" si="7"/>
        <v>2.1944708692547845</v>
      </c>
      <c r="BH17" s="2">
        <f t="shared" si="7"/>
        <v>2.2260308692547843</v>
      </c>
      <c r="BI17" s="2">
        <f t="shared" si="7"/>
        <v>2.2575908692547841</v>
      </c>
      <c r="BJ17" s="2">
        <f t="shared" si="7"/>
        <v>2.2891508692547844</v>
      </c>
      <c r="BK17" s="2">
        <f t="shared" si="7"/>
        <v>2.3207108692547842</v>
      </c>
      <c r="BL17" s="2">
        <f t="shared" si="7"/>
        <v>2.3522708692547845</v>
      </c>
      <c r="BM17" s="2">
        <f t="shared" si="7"/>
        <v>2.3838308692547843</v>
      </c>
      <c r="BN17" s="2">
        <f t="shared" si="7"/>
        <v>2.4153908692547845</v>
      </c>
      <c r="BO17" s="2">
        <f t="shared" si="7"/>
        <v>2.4469508692547843</v>
      </c>
      <c r="BP17" s="2">
        <f t="shared" si="7"/>
        <v>2.4785108692547841</v>
      </c>
      <c r="BQ17" s="2">
        <f t="shared" si="7"/>
        <v>2.5100708692547844</v>
      </c>
      <c r="BR17" s="2">
        <f t="shared" si="7"/>
        <v>2.5416308692547842</v>
      </c>
      <c r="BS17" s="2">
        <f t="shared" si="7"/>
        <v>2.573190869254784</v>
      </c>
      <c r="BT17" s="2">
        <f t="shared" si="7"/>
        <v>2.6047508692547843</v>
      </c>
      <c r="BU17" s="2">
        <f t="shared" si="7"/>
        <v>2.6363108692547841</v>
      </c>
      <c r="BV17" s="2">
        <f t="shared" si="7"/>
        <v>2.6678708692547843</v>
      </c>
      <c r="BW17" s="2">
        <f t="shared" si="7"/>
        <v>2.6994308692547841</v>
      </c>
      <c r="BX17" s="2">
        <f t="shared" si="7"/>
        <v>2.7309908692547844</v>
      </c>
      <c r="BY17" s="2">
        <f t="shared" si="7"/>
        <v>2.7625508692547842</v>
      </c>
      <c r="BZ17" s="2">
        <f t="shared" si="7"/>
        <v>2.794110869254784</v>
      </c>
      <c r="CA17" s="2">
        <f t="shared" si="7"/>
        <v>2.8256708692547843</v>
      </c>
      <c r="CB17" s="2">
        <f t="shared" si="7"/>
        <v>2.8572308692547841</v>
      </c>
      <c r="CC17" s="2">
        <f t="shared" si="7"/>
        <v>2.8887908692547843</v>
      </c>
      <c r="CD17" s="2">
        <f t="shared" si="7"/>
        <v>2.9203508692547842</v>
      </c>
      <c r="CE17" s="2">
        <f t="shared" si="7"/>
        <v>2.951910869254784</v>
      </c>
      <c r="CF17" s="2">
        <f t="shared" si="7"/>
        <v>2.9834708692547842</v>
      </c>
      <c r="CG17" s="2">
        <f t="shared" si="7"/>
        <v>3.015030869254784</v>
      </c>
      <c r="CH17" s="2">
        <f t="shared" si="7"/>
        <v>3.0465908692547843</v>
      </c>
      <c r="CI17" s="2">
        <f t="shared" si="6"/>
        <v>3.0781508692547841</v>
      </c>
      <c r="CJ17" s="2">
        <f t="shared" si="6"/>
        <v>3.1097108692547843</v>
      </c>
      <c r="CK17" s="2">
        <f t="shared" si="6"/>
        <v>3.1412708692547842</v>
      </c>
      <c r="CL17" s="2">
        <f t="shared" si="6"/>
        <v>3.172830869254784</v>
      </c>
      <c r="CM17" s="2">
        <f t="shared" si="6"/>
        <v>3.2043908692547842</v>
      </c>
      <c r="CN17" s="2">
        <f t="shared" si="6"/>
        <v>3.235950869254784</v>
      </c>
      <c r="CO17" s="2">
        <f t="shared" si="6"/>
        <v>3.2675108692547843</v>
      </c>
      <c r="CP17" s="2">
        <f t="shared" si="6"/>
        <v>3.2990708692547841</v>
      </c>
      <c r="CQ17" s="2">
        <f t="shared" si="6"/>
        <v>3.3306308692547844</v>
      </c>
      <c r="CR17" s="2">
        <f t="shared" si="6"/>
        <v>3.3621908692547842</v>
      </c>
      <c r="CS17" s="2">
        <f t="shared" si="6"/>
        <v>3.393750869254784</v>
      </c>
      <c r="CT17" s="2">
        <f t="shared" si="6"/>
        <v>3.4253108692547842</v>
      </c>
      <c r="CU17" s="2">
        <f t="shared" si="6"/>
        <v>3.456870869254784</v>
      </c>
      <c r="CV17" s="2">
        <f t="shared" si="6"/>
        <v>3.4884308692547843</v>
      </c>
      <c r="CW17" s="2">
        <f t="shared" si="6"/>
        <v>3.5199908692547841</v>
      </c>
      <c r="CX17" s="2">
        <f t="shared" si="6"/>
        <v>3.5515508692547839</v>
      </c>
      <c r="CY17" s="2">
        <f t="shared" si="6"/>
        <v>3.5831108692547842</v>
      </c>
      <c r="CZ17" s="2">
        <f t="shared" si="6"/>
        <v>3.614670869254784</v>
      </c>
      <c r="DA17" s="2">
        <f t="shared" si="6"/>
        <v>3.6462308692547842</v>
      </c>
      <c r="DB17" s="2">
        <f t="shared" si="6"/>
        <v>3.677790869254784</v>
      </c>
    </row>
    <row r="18" spans="2:106">
      <c r="B18" s="157">
        <f t="shared" si="0"/>
        <v>0.53579078525528845</v>
      </c>
      <c r="F18" s="159">
        <v>5.6</v>
      </c>
      <c r="G18" s="2">
        <f t="shared" si="3"/>
        <v>0.56735078525528848</v>
      </c>
      <c r="H18" s="2">
        <f t="shared" si="3"/>
        <v>0.5989107852552884</v>
      </c>
      <c r="I18" s="2">
        <f t="shared" si="3"/>
        <v>0.63047078525528844</v>
      </c>
      <c r="J18" s="2">
        <f t="shared" si="3"/>
        <v>0.66203078525528847</v>
      </c>
      <c r="K18" s="2">
        <f t="shared" si="3"/>
        <v>0.6935907852552885</v>
      </c>
      <c r="L18" s="2">
        <f t="shared" si="3"/>
        <v>0.72515078525528842</v>
      </c>
      <c r="M18" s="2">
        <f t="shared" si="3"/>
        <v>0.75671078525528845</v>
      </c>
      <c r="N18" s="2">
        <f t="shared" si="3"/>
        <v>0.78827078525528838</v>
      </c>
      <c r="O18" s="2">
        <f t="shared" si="3"/>
        <v>0.81983078525528841</v>
      </c>
      <c r="P18" s="2">
        <f t="shared" si="3"/>
        <v>0.85139078525528844</v>
      </c>
      <c r="Q18" s="2">
        <f t="shared" si="3"/>
        <v>0.88295078525528847</v>
      </c>
      <c r="R18" s="2">
        <f t="shared" si="3"/>
        <v>0.91451078525528839</v>
      </c>
      <c r="S18" s="2">
        <f t="shared" si="3"/>
        <v>0.94607078525528843</v>
      </c>
      <c r="T18" s="2">
        <f t="shared" si="3"/>
        <v>0.97763078525528835</v>
      </c>
      <c r="U18" s="2">
        <f t="shared" si="3"/>
        <v>1.0091907852552884</v>
      </c>
      <c r="V18" s="2">
        <f t="shared" si="3"/>
        <v>1.0407507852552884</v>
      </c>
      <c r="W18" s="2">
        <f t="shared" si="7"/>
        <v>1.0723107852552884</v>
      </c>
      <c r="X18" s="2">
        <f t="shared" si="7"/>
        <v>1.1038707852552885</v>
      </c>
      <c r="Y18" s="2">
        <f t="shared" si="7"/>
        <v>1.1354307852552883</v>
      </c>
      <c r="Z18" s="2">
        <f t="shared" si="7"/>
        <v>1.1669907852552885</v>
      </c>
      <c r="AA18" s="2">
        <f t="shared" si="7"/>
        <v>1.1985507852552884</v>
      </c>
      <c r="AB18" s="2">
        <f t="shared" si="7"/>
        <v>1.2301107852552884</v>
      </c>
      <c r="AC18" s="2">
        <f t="shared" si="7"/>
        <v>1.2616707852552884</v>
      </c>
      <c r="AD18" s="2">
        <f t="shared" si="7"/>
        <v>1.2932307852552882</v>
      </c>
      <c r="AE18" s="2">
        <f t="shared" si="7"/>
        <v>1.3247907852552885</v>
      </c>
      <c r="AF18" s="2">
        <f t="shared" si="7"/>
        <v>1.3563507852552883</v>
      </c>
      <c r="AG18" s="2">
        <f t="shared" si="7"/>
        <v>1.3879107852552885</v>
      </c>
      <c r="AH18" s="2">
        <f t="shared" si="7"/>
        <v>1.4194707852552884</v>
      </c>
      <c r="AI18" s="2">
        <f t="shared" si="7"/>
        <v>1.4510307852552884</v>
      </c>
      <c r="AJ18" s="2">
        <f t="shared" si="7"/>
        <v>1.4825907852552884</v>
      </c>
      <c r="AK18" s="2">
        <f t="shared" si="7"/>
        <v>1.5141507852552882</v>
      </c>
      <c r="AL18" s="2">
        <f t="shared" si="7"/>
        <v>1.5457107852552885</v>
      </c>
      <c r="AM18" s="2">
        <f t="shared" si="7"/>
        <v>1.5772707852552883</v>
      </c>
      <c r="AN18" s="2">
        <f t="shared" si="7"/>
        <v>1.6088307852552886</v>
      </c>
      <c r="AO18" s="2">
        <f t="shared" si="7"/>
        <v>1.6403907852552884</v>
      </c>
      <c r="AP18" s="2">
        <f t="shared" si="7"/>
        <v>1.6719507852552882</v>
      </c>
      <c r="AQ18" s="2">
        <f t="shared" si="7"/>
        <v>1.7035107852552884</v>
      </c>
      <c r="AR18" s="2">
        <f t="shared" si="7"/>
        <v>1.7350707852552882</v>
      </c>
      <c r="AS18" s="2">
        <f t="shared" si="7"/>
        <v>1.7666307852552885</v>
      </c>
      <c r="AT18" s="2">
        <f t="shared" si="7"/>
        <v>1.7981907852552883</v>
      </c>
      <c r="AU18" s="2">
        <f t="shared" si="7"/>
        <v>1.8297507852552886</v>
      </c>
      <c r="AV18" s="2">
        <f t="shared" si="7"/>
        <v>1.8613107852552884</v>
      </c>
      <c r="AW18" s="2">
        <f t="shared" si="7"/>
        <v>1.8928707852552882</v>
      </c>
      <c r="AX18" s="2">
        <f t="shared" si="7"/>
        <v>1.9244307852552884</v>
      </c>
      <c r="AY18" s="2">
        <f t="shared" si="7"/>
        <v>1.9559907852552882</v>
      </c>
      <c r="AZ18" s="2">
        <f t="shared" si="7"/>
        <v>1.9875507852552885</v>
      </c>
      <c r="BA18" s="2">
        <f t="shared" si="7"/>
        <v>2.0191107852552883</v>
      </c>
      <c r="BB18" s="2">
        <f t="shared" si="7"/>
        <v>2.0506707852552881</v>
      </c>
      <c r="BC18" s="2">
        <f t="shared" si="7"/>
        <v>2.0822307852552884</v>
      </c>
      <c r="BD18" s="2">
        <f t="shared" si="7"/>
        <v>2.1137907852552882</v>
      </c>
      <c r="BE18" s="2">
        <f t="shared" si="7"/>
        <v>2.1453507852552884</v>
      </c>
      <c r="BF18" s="2">
        <f t="shared" si="7"/>
        <v>2.1769107852552882</v>
      </c>
      <c r="BG18" s="2">
        <f t="shared" si="7"/>
        <v>2.2084707852552885</v>
      </c>
      <c r="BH18" s="2">
        <f t="shared" si="7"/>
        <v>2.2400307852552883</v>
      </c>
      <c r="BI18" s="2">
        <f t="shared" si="7"/>
        <v>2.2715907852552881</v>
      </c>
      <c r="BJ18" s="2">
        <f t="shared" si="7"/>
        <v>2.3031507852552884</v>
      </c>
      <c r="BK18" s="2">
        <f t="shared" si="7"/>
        <v>2.3347107852552882</v>
      </c>
      <c r="BL18" s="2">
        <f t="shared" si="7"/>
        <v>2.3662707852552884</v>
      </c>
      <c r="BM18" s="2">
        <f t="shared" si="7"/>
        <v>2.3978307852552883</v>
      </c>
      <c r="BN18" s="2">
        <f t="shared" si="7"/>
        <v>2.4293907852552885</v>
      </c>
      <c r="BO18" s="2">
        <f t="shared" si="7"/>
        <v>2.4609507852552883</v>
      </c>
      <c r="BP18" s="2">
        <f t="shared" si="7"/>
        <v>2.4925107852552881</v>
      </c>
      <c r="BQ18" s="2">
        <f t="shared" si="7"/>
        <v>2.5240707852552884</v>
      </c>
      <c r="BR18" s="2">
        <f t="shared" si="7"/>
        <v>2.5556307852552882</v>
      </c>
      <c r="BS18" s="2">
        <f t="shared" si="7"/>
        <v>2.587190785255288</v>
      </c>
      <c r="BT18" s="2">
        <f t="shared" si="7"/>
        <v>2.6187507852552883</v>
      </c>
      <c r="BU18" s="2">
        <f t="shared" si="7"/>
        <v>2.6503107852552881</v>
      </c>
      <c r="BV18" s="2">
        <f t="shared" si="7"/>
        <v>2.6818707852552883</v>
      </c>
      <c r="BW18" s="2">
        <f t="shared" si="7"/>
        <v>2.7134307852552881</v>
      </c>
      <c r="BX18" s="2">
        <f t="shared" si="7"/>
        <v>2.7449907852552884</v>
      </c>
      <c r="BY18" s="2">
        <f t="shared" si="7"/>
        <v>2.7765507852552882</v>
      </c>
      <c r="BZ18" s="2">
        <f t="shared" si="7"/>
        <v>2.808110785255288</v>
      </c>
      <c r="CA18" s="2">
        <f t="shared" si="7"/>
        <v>2.8396707852552883</v>
      </c>
      <c r="CB18" s="2">
        <f t="shared" si="7"/>
        <v>2.8712307852552881</v>
      </c>
      <c r="CC18" s="2">
        <f t="shared" si="7"/>
        <v>2.9027907852552883</v>
      </c>
      <c r="CD18" s="2">
        <f t="shared" si="7"/>
        <v>2.9343507852552881</v>
      </c>
      <c r="CE18" s="2">
        <f t="shared" si="7"/>
        <v>2.965910785255288</v>
      </c>
      <c r="CF18" s="2">
        <f t="shared" si="7"/>
        <v>2.9974707852552882</v>
      </c>
      <c r="CG18" s="2">
        <f t="shared" si="7"/>
        <v>3.029030785255288</v>
      </c>
      <c r="CH18" s="2">
        <f t="shared" si="7"/>
        <v>3.0605907852552883</v>
      </c>
      <c r="CI18" s="2">
        <f t="shared" si="6"/>
        <v>3.0921507852552881</v>
      </c>
      <c r="CJ18" s="2">
        <f t="shared" si="6"/>
        <v>3.1237107852552883</v>
      </c>
      <c r="CK18" s="2">
        <f t="shared" si="6"/>
        <v>3.1552707852552881</v>
      </c>
      <c r="CL18" s="2">
        <f t="shared" si="6"/>
        <v>3.186830785255288</v>
      </c>
      <c r="CM18" s="2">
        <f t="shared" si="6"/>
        <v>3.2183907852552882</v>
      </c>
      <c r="CN18" s="2">
        <f t="shared" si="6"/>
        <v>3.249950785255288</v>
      </c>
      <c r="CO18" s="2">
        <f t="shared" si="6"/>
        <v>3.2815107852552883</v>
      </c>
      <c r="CP18" s="2">
        <f t="shared" si="6"/>
        <v>3.3130707852552881</v>
      </c>
      <c r="CQ18" s="2">
        <f t="shared" si="6"/>
        <v>3.3446307852552883</v>
      </c>
      <c r="CR18" s="2">
        <f t="shared" si="6"/>
        <v>3.3761907852552882</v>
      </c>
      <c r="CS18" s="2">
        <f t="shared" si="6"/>
        <v>3.407750785255288</v>
      </c>
      <c r="CT18" s="2">
        <f t="shared" si="6"/>
        <v>3.4393107852552882</v>
      </c>
      <c r="CU18" s="2">
        <f t="shared" si="6"/>
        <v>3.470870785255288</v>
      </c>
      <c r="CV18" s="2">
        <f t="shared" si="6"/>
        <v>3.5024307852552883</v>
      </c>
      <c r="CW18" s="2">
        <f t="shared" si="6"/>
        <v>3.5339907852552881</v>
      </c>
      <c r="CX18" s="2">
        <f t="shared" si="6"/>
        <v>3.5655507852552879</v>
      </c>
      <c r="CY18" s="2">
        <f t="shared" si="6"/>
        <v>3.5971107852552882</v>
      </c>
      <c r="CZ18" s="2">
        <f t="shared" si="6"/>
        <v>3.628670785255288</v>
      </c>
      <c r="DA18" s="2">
        <f t="shared" si="6"/>
        <v>3.6602307852552882</v>
      </c>
      <c r="DB18" s="2">
        <f t="shared" si="6"/>
        <v>3.691790785255288</v>
      </c>
    </row>
    <row r="19" spans="2:106">
      <c r="B19" s="157">
        <f t="shared" si="0"/>
        <v>0.54979070125579255</v>
      </c>
      <c r="F19" s="159">
        <v>5.7</v>
      </c>
      <c r="G19" s="2">
        <f t="shared" si="3"/>
        <v>0.58135070125579258</v>
      </c>
      <c r="H19" s="2">
        <f t="shared" si="3"/>
        <v>0.6129107012557925</v>
      </c>
      <c r="I19" s="2">
        <f t="shared" si="3"/>
        <v>0.64447070125579253</v>
      </c>
      <c r="J19" s="2">
        <f t="shared" si="3"/>
        <v>0.67603070125579257</v>
      </c>
      <c r="K19" s="2">
        <f t="shared" si="3"/>
        <v>0.70759070125579249</v>
      </c>
      <c r="L19" s="2">
        <f t="shared" si="3"/>
        <v>0.73915070125579252</v>
      </c>
      <c r="M19" s="2">
        <f t="shared" si="3"/>
        <v>0.77071070125579255</v>
      </c>
      <c r="N19" s="2">
        <f t="shared" si="3"/>
        <v>0.80227070125579258</v>
      </c>
      <c r="O19" s="2">
        <f t="shared" si="3"/>
        <v>0.83383070125579251</v>
      </c>
      <c r="P19" s="2">
        <f t="shared" si="3"/>
        <v>0.86539070125579254</v>
      </c>
      <c r="Q19" s="2">
        <f t="shared" si="3"/>
        <v>0.89695070125579246</v>
      </c>
      <c r="R19" s="2">
        <f t="shared" si="3"/>
        <v>0.92851070125579249</v>
      </c>
      <c r="S19" s="2">
        <f t="shared" si="3"/>
        <v>0.96007070125579252</v>
      </c>
      <c r="T19" s="2">
        <f t="shared" si="3"/>
        <v>0.99163070125579256</v>
      </c>
      <c r="U19" s="2">
        <f t="shared" si="3"/>
        <v>1.0231907012557926</v>
      </c>
      <c r="V19" s="2">
        <f t="shared" si="3"/>
        <v>1.0547507012557924</v>
      </c>
      <c r="W19" s="2">
        <f t="shared" si="7"/>
        <v>1.0863107012557927</v>
      </c>
      <c r="X19" s="2">
        <f t="shared" si="7"/>
        <v>1.1178707012557925</v>
      </c>
      <c r="Y19" s="2">
        <f t="shared" si="7"/>
        <v>1.1494307012557925</v>
      </c>
      <c r="Z19" s="2">
        <f t="shared" si="7"/>
        <v>1.1809907012557925</v>
      </c>
      <c r="AA19" s="2">
        <f t="shared" si="7"/>
        <v>1.2125507012557923</v>
      </c>
      <c r="AB19" s="2">
        <f t="shared" si="7"/>
        <v>1.2441107012557926</v>
      </c>
      <c r="AC19" s="2">
        <f t="shared" si="7"/>
        <v>1.2756707012557924</v>
      </c>
      <c r="AD19" s="2">
        <f t="shared" si="7"/>
        <v>1.3072307012557924</v>
      </c>
      <c r="AE19" s="2">
        <f t="shared" si="7"/>
        <v>1.3387907012557925</v>
      </c>
      <c r="AF19" s="2">
        <f t="shared" si="7"/>
        <v>1.3703507012557925</v>
      </c>
      <c r="AG19" s="2">
        <f t="shared" si="7"/>
        <v>1.4019107012557925</v>
      </c>
      <c r="AH19" s="2">
        <f t="shared" si="7"/>
        <v>1.4334707012557923</v>
      </c>
      <c r="AI19" s="2">
        <f t="shared" si="7"/>
        <v>1.4650307012557926</v>
      </c>
      <c r="AJ19" s="2">
        <f t="shared" si="7"/>
        <v>1.4965907012557924</v>
      </c>
      <c r="AK19" s="2">
        <f t="shared" si="7"/>
        <v>1.5281507012557924</v>
      </c>
      <c r="AL19" s="2">
        <f t="shared" si="7"/>
        <v>1.5597107012557925</v>
      </c>
      <c r="AM19" s="2">
        <f t="shared" si="7"/>
        <v>1.5912707012557925</v>
      </c>
      <c r="AN19" s="2">
        <f t="shared" si="7"/>
        <v>1.6228307012557925</v>
      </c>
      <c r="AO19" s="2">
        <f t="shared" si="7"/>
        <v>1.6543907012557926</v>
      </c>
      <c r="AP19" s="2">
        <f t="shared" si="7"/>
        <v>1.6859507012557924</v>
      </c>
      <c r="AQ19" s="2">
        <f t="shared" si="7"/>
        <v>1.7175107012557924</v>
      </c>
      <c r="AR19" s="2">
        <f t="shared" si="7"/>
        <v>1.7490707012557924</v>
      </c>
      <c r="AS19" s="2">
        <f t="shared" si="7"/>
        <v>1.7806307012557925</v>
      </c>
      <c r="AT19" s="2">
        <f t="shared" si="7"/>
        <v>1.8121907012557925</v>
      </c>
      <c r="AU19" s="2">
        <f t="shared" si="7"/>
        <v>1.8437507012557925</v>
      </c>
      <c r="AV19" s="2">
        <f t="shared" si="7"/>
        <v>1.8753107012557924</v>
      </c>
      <c r="AW19" s="2">
        <f t="shared" si="7"/>
        <v>1.9068707012557924</v>
      </c>
      <c r="AX19" s="2">
        <f t="shared" si="7"/>
        <v>1.9384307012557924</v>
      </c>
      <c r="AY19" s="2">
        <f t="shared" si="7"/>
        <v>1.9699907012557925</v>
      </c>
      <c r="AZ19" s="2">
        <f t="shared" si="7"/>
        <v>2.0015507012557925</v>
      </c>
      <c r="BA19" s="2">
        <f t="shared" si="7"/>
        <v>2.0331107012557927</v>
      </c>
      <c r="BB19" s="2">
        <f t="shared" si="7"/>
        <v>2.0646707012557926</v>
      </c>
      <c r="BC19" s="2">
        <f t="shared" si="7"/>
        <v>2.0962307012557924</v>
      </c>
      <c r="BD19" s="2">
        <f t="shared" si="7"/>
        <v>2.1277907012557922</v>
      </c>
      <c r="BE19" s="2">
        <f t="shared" si="7"/>
        <v>2.1593507012557924</v>
      </c>
      <c r="BF19" s="2">
        <f t="shared" si="7"/>
        <v>2.1909107012557927</v>
      </c>
      <c r="BG19" s="2">
        <f t="shared" si="7"/>
        <v>2.2224707012557925</v>
      </c>
      <c r="BH19" s="2">
        <f t="shared" si="7"/>
        <v>2.2540307012557923</v>
      </c>
      <c r="BI19" s="2">
        <f t="shared" si="7"/>
        <v>2.2855907012557921</v>
      </c>
      <c r="BJ19" s="2">
        <f t="shared" si="7"/>
        <v>2.3171507012557924</v>
      </c>
      <c r="BK19" s="2">
        <f t="shared" si="7"/>
        <v>2.3487107012557926</v>
      </c>
      <c r="BL19" s="2">
        <f t="shared" si="7"/>
        <v>2.3802707012557924</v>
      </c>
      <c r="BM19" s="2">
        <f t="shared" si="7"/>
        <v>2.4118307012557922</v>
      </c>
      <c r="BN19" s="2">
        <f t="shared" si="7"/>
        <v>2.4433907012557925</v>
      </c>
      <c r="BO19" s="2">
        <f t="shared" si="7"/>
        <v>2.4749507012557923</v>
      </c>
      <c r="BP19" s="2">
        <f t="shared" si="7"/>
        <v>2.5065107012557926</v>
      </c>
      <c r="BQ19" s="2">
        <f t="shared" si="7"/>
        <v>2.5380707012557924</v>
      </c>
      <c r="BR19" s="2">
        <f t="shared" si="7"/>
        <v>2.5696307012557922</v>
      </c>
      <c r="BS19" s="2">
        <f t="shared" si="7"/>
        <v>2.601190701255792</v>
      </c>
      <c r="BT19" s="2">
        <f t="shared" si="7"/>
        <v>2.6327507012557927</v>
      </c>
      <c r="BU19" s="2">
        <f t="shared" si="7"/>
        <v>2.6643107012557925</v>
      </c>
      <c r="BV19" s="2">
        <f t="shared" si="7"/>
        <v>2.6958707012557923</v>
      </c>
      <c r="BW19" s="2">
        <f t="shared" si="7"/>
        <v>2.7274307012557921</v>
      </c>
      <c r="BX19" s="2">
        <f t="shared" si="7"/>
        <v>2.7589907012557928</v>
      </c>
      <c r="BY19" s="2">
        <f t="shared" si="7"/>
        <v>2.7905507012557926</v>
      </c>
      <c r="BZ19" s="2">
        <f t="shared" si="7"/>
        <v>2.8221107012557924</v>
      </c>
      <c r="CA19" s="2">
        <f t="shared" si="7"/>
        <v>2.8536707012557923</v>
      </c>
      <c r="CB19" s="2">
        <f t="shared" si="7"/>
        <v>2.8852307012557921</v>
      </c>
      <c r="CC19" s="2">
        <f t="shared" si="7"/>
        <v>2.9167907012557928</v>
      </c>
      <c r="CD19" s="2">
        <f t="shared" si="7"/>
        <v>2.9483507012557926</v>
      </c>
      <c r="CE19" s="2">
        <f t="shared" si="7"/>
        <v>2.9799107012557924</v>
      </c>
      <c r="CF19" s="2">
        <f t="shared" si="7"/>
        <v>3.0114707012557922</v>
      </c>
      <c r="CG19" s="2">
        <f t="shared" si="7"/>
        <v>3.043030701255792</v>
      </c>
      <c r="CH19" s="2">
        <f t="shared" si="7"/>
        <v>3.0745907012557927</v>
      </c>
      <c r="CI19" s="2">
        <f t="shared" si="6"/>
        <v>3.1061507012557925</v>
      </c>
      <c r="CJ19" s="2">
        <f t="shared" si="6"/>
        <v>3.1377107012557923</v>
      </c>
      <c r="CK19" s="2">
        <f t="shared" si="6"/>
        <v>3.1692707012557921</v>
      </c>
      <c r="CL19" s="2">
        <f t="shared" si="6"/>
        <v>3.2008307012557919</v>
      </c>
      <c r="CM19" s="2">
        <f t="shared" si="6"/>
        <v>3.2323907012557926</v>
      </c>
      <c r="CN19" s="2">
        <f t="shared" si="6"/>
        <v>3.2639507012557925</v>
      </c>
      <c r="CO19" s="2">
        <f t="shared" si="6"/>
        <v>3.2955107012557923</v>
      </c>
      <c r="CP19" s="2">
        <f t="shared" si="6"/>
        <v>3.3270707012557921</v>
      </c>
      <c r="CQ19" s="2">
        <f t="shared" si="6"/>
        <v>3.3586307012557928</v>
      </c>
      <c r="CR19" s="2">
        <f t="shared" si="6"/>
        <v>3.3901907012557926</v>
      </c>
      <c r="CS19" s="2">
        <f t="shared" si="6"/>
        <v>3.4217507012557924</v>
      </c>
      <c r="CT19" s="2">
        <f t="shared" si="6"/>
        <v>3.4533107012557922</v>
      </c>
      <c r="CU19" s="2">
        <f t="shared" si="6"/>
        <v>3.484870701255792</v>
      </c>
      <c r="CV19" s="2">
        <f t="shared" si="6"/>
        <v>3.5164307012557927</v>
      </c>
      <c r="CW19" s="2">
        <f t="shared" si="6"/>
        <v>3.5479907012557925</v>
      </c>
      <c r="CX19" s="2">
        <f t="shared" si="6"/>
        <v>3.5795507012557923</v>
      </c>
      <c r="CY19" s="2">
        <f t="shared" si="6"/>
        <v>3.6111107012557921</v>
      </c>
      <c r="CZ19" s="2">
        <f t="shared" si="6"/>
        <v>3.642670701255792</v>
      </c>
      <c r="DA19" s="2">
        <f t="shared" si="6"/>
        <v>3.6742307012557927</v>
      </c>
      <c r="DB19" s="2">
        <f t="shared" si="6"/>
        <v>3.7057907012557925</v>
      </c>
    </row>
    <row r="20" spans="2:106">
      <c r="B20" s="157">
        <f t="shared" si="0"/>
        <v>0.56379061725629642</v>
      </c>
      <c r="F20" s="159">
        <v>5.8</v>
      </c>
      <c r="G20" s="2">
        <f t="shared" si="3"/>
        <v>0.59535061725629645</v>
      </c>
      <c r="H20" s="2">
        <f t="shared" si="3"/>
        <v>0.62691061725629638</v>
      </c>
      <c r="I20" s="2">
        <f t="shared" si="3"/>
        <v>0.65847061725629641</v>
      </c>
      <c r="J20" s="2">
        <f t="shared" si="3"/>
        <v>0.69003061725629644</v>
      </c>
      <c r="K20" s="2">
        <f t="shared" si="3"/>
        <v>0.72159061725629647</v>
      </c>
      <c r="L20" s="2">
        <f t="shared" si="3"/>
        <v>0.7531506172562964</v>
      </c>
      <c r="M20" s="2">
        <f t="shared" si="3"/>
        <v>0.78471061725629643</v>
      </c>
      <c r="N20" s="2">
        <f t="shared" si="3"/>
        <v>0.81627061725629635</v>
      </c>
      <c r="O20" s="2">
        <f t="shared" si="3"/>
        <v>0.84783061725629638</v>
      </c>
      <c r="P20" s="2">
        <f t="shared" si="3"/>
        <v>0.87939061725629641</v>
      </c>
      <c r="Q20" s="2">
        <f t="shared" si="3"/>
        <v>0.91095061725629645</v>
      </c>
      <c r="R20" s="2">
        <f t="shared" si="3"/>
        <v>0.94251061725629637</v>
      </c>
      <c r="S20" s="2">
        <f t="shared" si="3"/>
        <v>0.9740706172562964</v>
      </c>
      <c r="T20" s="2">
        <f t="shared" si="3"/>
        <v>1.0056306172562963</v>
      </c>
      <c r="U20" s="2">
        <f t="shared" si="3"/>
        <v>1.0371906172562964</v>
      </c>
      <c r="V20" s="2">
        <f t="shared" si="3"/>
        <v>1.0687506172562964</v>
      </c>
      <c r="W20" s="2">
        <f t="shared" si="7"/>
        <v>1.1003106172562964</v>
      </c>
      <c r="X20" s="2">
        <f t="shared" si="7"/>
        <v>1.1318706172562965</v>
      </c>
      <c r="Y20" s="2">
        <f t="shared" si="7"/>
        <v>1.1634306172562963</v>
      </c>
      <c r="Z20" s="2">
        <f t="shared" si="7"/>
        <v>1.1949906172562965</v>
      </c>
      <c r="AA20" s="2">
        <f t="shared" si="7"/>
        <v>1.2265506172562963</v>
      </c>
      <c r="AB20" s="2">
        <f t="shared" si="7"/>
        <v>1.2581106172562964</v>
      </c>
      <c r="AC20" s="2">
        <f t="shared" si="7"/>
        <v>1.2896706172562964</v>
      </c>
      <c r="AD20" s="2">
        <f t="shared" si="7"/>
        <v>1.3212306172562962</v>
      </c>
      <c r="AE20" s="2">
        <f t="shared" si="7"/>
        <v>1.3527906172562965</v>
      </c>
      <c r="AF20" s="2">
        <f t="shared" si="7"/>
        <v>1.3843506172562963</v>
      </c>
      <c r="AG20" s="2">
        <f t="shared" si="7"/>
        <v>1.4159106172562965</v>
      </c>
      <c r="AH20" s="2">
        <f t="shared" si="7"/>
        <v>1.4474706172562963</v>
      </c>
      <c r="AI20" s="2">
        <f t="shared" si="7"/>
        <v>1.4790306172562964</v>
      </c>
      <c r="AJ20" s="2">
        <f t="shared" si="7"/>
        <v>1.5105906172562964</v>
      </c>
      <c r="AK20" s="2">
        <f t="shared" si="7"/>
        <v>1.5421506172562962</v>
      </c>
      <c r="AL20" s="2">
        <f t="shared" si="7"/>
        <v>1.5737106172562965</v>
      </c>
      <c r="AM20" s="2">
        <f t="shared" si="7"/>
        <v>1.6052706172562963</v>
      </c>
      <c r="AN20" s="2">
        <f t="shared" si="7"/>
        <v>1.6368306172562965</v>
      </c>
      <c r="AO20" s="2">
        <f t="shared" si="7"/>
        <v>1.6683906172562963</v>
      </c>
      <c r="AP20" s="2">
        <f t="shared" si="7"/>
        <v>1.6999506172562961</v>
      </c>
      <c r="AQ20" s="2">
        <f t="shared" si="7"/>
        <v>1.7315106172562964</v>
      </c>
      <c r="AR20" s="2">
        <f t="shared" si="7"/>
        <v>1.7630706172562962</v>
      </c>
      <c r="AS20" s="2">
        <f t="shared" si="7"/>
        <v>1.7946306172562965</v>
      </c>
      <c r="AT20" s="2">
        <f t="shared" si="7"/>
        <v>1.8261906172562963</v>
      </c>
      <c r="AU20" s="2">
        <f t="shared" si="7"/>
        <v>1.8577506172562965</v>
      </c>
      <c r="AV20" s="2">
        <f t="shared" si="7"/>
        <v>1.8893106172562963</v>
      </c>
      <c r="AW20" s="2">
        <f t="shared" si="7"/>
        <v>1.9208706172562962</v>
      </c>
      <c r="AX20" s="2">
        <f t="shared" si="7"/>
        <v>1.9524306172562964</v>
      </c>
      <c r="AY20" s="2">
        <f t="shared" si="7"/>
        <v>1.9839906172562962</v>
      </c>
      <c r="AZ20" s="2">
        <f t="shared" si="7"/>
        <v>2.0155506172562965</v>
      </c>
      <c r="BA20" s="2">
        <f t="shared" si="7"/>
        <v>2.0471106172562963</v>
      </c>
      <c r="BB20" s="2">
        <f t="shared" si="7"/>
        <v>2.0786706172562961</v>
      </c>
      <c r="BC20" s="2">
        <f t="shared" si="7"/>
        <v>2.1102306172562963</v>
      </c>
      <c r="BD20" s="2">
        <f t="shared" si="7"/>
        <v>2.1417906172562962</v>
      </c>
      <c r="BE20" s="2">
        <f t="shared" si="7"/>
        <v>2.1733506172562964</v>
      </c>
      <c r="BF20" s="2">
        <f t="shared" si="7"/>
        <v>2.2049106172562962</v>
      </c>
      <c r="BG20" s="2">
        <f t="shared" si="7"/>
        <v>2.2364706172562965</v>
      </c>
      <c r="BH20" s="2">
        <f t="shared" si="7"/>
        <v>2.2680306172562963</v>
      </c>
      <c r="BI20" s="2">
        <f t="shared" si="7"/>
        <v>2.2995906172562961</v>
      </c>
      <c r="BJ20" s="2">
        <f t="shared" si="7"/>
        <v>2.3311506172562964</v>
      </c>
      <c r="BK20" s="2">
        <f t="shared" si="7"/>
        <v>2.3627106172562962</v>
      </c>
      <c r="BL20" s="2">
        <f t="shared" si="7"/>
        <v>2.3942706172562964</v>
      </c>
      <c r="BM20" s="2">
        <f t="shared" si="7"/>
        <v>2.4258306172562962</v>
      </c>
      <c r="BN20" s="2">
        <f t="shared" si="7"/>
        <v>2.4573906172562965</v>
      </c>
      <c r="BO20" s="2">
        <f t="shared" si="7"/>
        <v>2.4889506172562963</v>
      </c>
      <c r="BP20" s="2">
        <f t="shared" si="7"/>
        <v>2.5205106172562961</v>
      </c>
      <c r="BQ20" s="2">
        <f t="shared" si="7"/>
        <v>2.5520706172562964</v>
      </c>
      <c r="BR20" s="2">
        <f t="shared" si="7"/>
        <v>2.5836306172562962</v>
      </c>
      <c r="BS20" s="2">
        <f t="shared" si="7"/>
        <v>2.615190617256296</v>
      </c>
      <c r="BT20" s="2">
        <f t="shared" si="7"/>
        <v>2.6467506172562962</v>
      </c>
      <c r="BU20" s="2">
        <f t="shared" si="7"/>
        <v>2.678310617256296</v>
      </c>
      <c r="BV20" s="2">
        <f t="shared" si="7"/>
        <v>2.7098706172562963</v>
      </c>
      <c r="BW20" s="2">
        <f t="shared" si="7"/>
        <v>2.7414306172562961</v>
      </c>
      <c r="BX20" s="2">
        <f t="shared" si="7"/>
        <v>2.7729906172562964</v>
      </c>
      <c r="BY20" s="2">
        <f t="shared" si="7"/>
        <v>2.8045506172562962</v>
      </c>
      <c r="BZ20" s="2">
        <f t="shared" si="7"/>
        <v>2.836110617256296</v>
      </c>
      <c r="CA20" s="2">
        <f t="shared" si="7"/>
        <v>2.8676706172562962</v>
      </c>
      <c r="CB20" s="2">
        <f t="shared" si="7"/>
        <v>2.899230617256296</v>
      </c>
      <c r="CC20" s="2">
        <f t="shared" si="7"/>
        <v>2.9307906172562963</v>
      </c>
      <c r="CD20" s="2">
        <f t="shared" si="7"/>
        <v>2.9623506172562961</v>
      </c>
      <c r="CE20" s="2">
        <f t="shared" si="7"/>
        <v>2.9939106172562959</v>
      </c>
      <c r="CF20" s="2">
        <f t="shared" si="7"/>
        <v>3.0254706172562962</v>
      </c>
      <c r="CG20" s="2">
        <f t="shared" si="7"/>
        <v>3.057030617256296</v>
      </c>
      <c r="CH20" s="2">
        <f t="shared" ref="CH20:DB23" si="8">0.03156*CH$6+$B20</f>
        <v>3.0885906172562962</v>
      </c>
      <c r="CI20" s="2">
        <f t="shared" si="8"/>
        <v>3.1201506172562961</v>
      </c>
      <c r="CJ20" s="2">
        <f t="shared" si="8"/>
        <v>3.1517106172562963</v>
      </c>
      <c r="CK20" s="2">
        <f t="shared" si="8"/>
        <v>3.1832706172562961</v>
      </c>
      <c r="CL20" s="2">
        <f t="shared" si="8"/>
        <v>3.2148306172562959</v>
      </c>
      <c r="CM20" s="2">
        <f t="shared" si="8"/>
        <v>3.2463906172562962</v>
      </c>
      <c r="CN20" s="2">
        <f t="shared" si="8"/>
        <v>3.277950617256296</v>
      </c>
      <c r="CO20" s="2">
        <f t="shared" si="8"/>
        <v>3.3095106172562962</v>
      </c>
      <c r="CP20" s="2">
        <f t="shared" si="8"/>
        <v>3.3410706172562961</v>
      </c>
      <c r="CQ20" s="2">
        <f t="shared" si="8"/>
        <v>3.3726306172562963</v>
      </c>
      <c r="CR20" s="2">
        <f t="shared" si="8"/>
        <v>3.4041906172562961</v>
      </c>
      <c r="CS20" s="2">
        <f t="shared" si="8"/>
        <v>3.4357506172562959</v>
      </c>
      <c r="CT20" s="2">
        <f t="shared" si="8"/>
        <v>3.4673106172562962</v>
      </c>
      <c r="CU20" s="2">
        <f t="shared" si="8"/>
        <v>3.498870617256296</v>
      </c>
      <c r="CV20" s="2">
        <f t="shared" si="8"/>
        <v>3.5304306172562963</v>
      </c>
      <c r="CW20" s="2">
        <f t="shared" si="8"/>
        <v>3.5619906172562961</v>
      </c>
      <c r="CX20" s="2">
        <f t="shared" si="8"/>
        <v>3.5935506172562959</v>
      </c>
      <c r="CY20" s="2">
        <f t="shared" si="8"/>
        <v>3.6251106172562961</v>
      </c>
      <c r="CZ20" s="2">
        <f t="shared" si="8"/>
        <v>3.6566706172562959</v>
      </c>
      <c r="DA20" s="2">
        <f t="shared" si="8"/>
        <v>3.6882306172562962</v>
      </c>
      <c r="DB20" s="2">
        <f t="shared" si="8"/>
        <v>3.719790617256296</v>
      </c>
    </row>
    <row r="21" spans="2:106">
      <c r="B21" s="157">
        <f t="shared" si="0"/>
        <v>0.57779053325680052</v>
      </c>
      <c r="F21" s="159">
        <v>5.9</v>
      </c>
      <c r="G21" s="2">
        <f t="shared" si="3"/>
        <v>0.60935053325680055</v>
      </c>
      <c r="H21" s="2">
        <f t="shared" si="3"/>
        <v>0.64091053325680047</v>
      </c>
      <c r="I21" s="2">
        <f t="shared" si="3"/>
        <v>0.67247053325680051</v>
      </c>
      <c r="J21" s="2">
        <f t="shared" si="3"/>
        <v>0.70403053325680054</v>
      </c>
      <c r="K21" s="2">
        <f t="shared" si="3"/>
        <v>0.73559053325680046</v>
      </c>
      <c r="L21" s="2">
        <f t="shared" si="3"/>
        <v>0.76715053325680049</v>
      </c>
      <c r="M21" s="2">
        <f t="shared" si="3"/>
        <v>0.79871053325680053</v>
      </c>
      <c r="N21" s="2">
        <f t="shared" si="3"/>
        <v>0.83027053325680056</v>
      </c>
      <c r="O21" s="2">
        <f t="shared" si="3"/>
        <v>0.86183053325680048</v>
      </c>
      <c r="P21" s="2">
        <f t="shared" si="3"/>
        <v>0.89339053325680051</v>
      </c>
      <c r="Q21" s="2">
        <f t="shared" si="3"/>
        <v>0.92495053325680043</v>
      </c>
      <c r="R21" s="2">
        <f t="shared" si="3"/>
        <v>0.95651053325680047</v>
      </c>
      <c r="S21" s="2">
        <f t="shared" si="3"/>
        <v>0.9880705332568005</v>
      </c>
      <c r="T21" s="2">
        <f t="shared" si="3"/>
        <v>1.0196305332568005</v>
      </c>
      <c r="U21" s="2">
        <f t="shared" si="3"/>
        <v>1.0511905332568006</v>
      </c>
      <c r="V21" s="2">
        <f t="shared" si="3"/>
        <v>1.0827505332568004</v>
      </c>
      <c r="W21" s="2">
        <f t="shared" ref="W21:CH24" si="9">0.03156*W$6+$B21</f>
        <v>1.1143105332568006</v>
      </c>
      <c r="X21" s="2">
        <f t="shared" si="9"/>
        <v>1.1458705332568004</v>
      </c>
      <c r="Y21" s="2">
        <f t="shared" si="9"/>
        <v>1.1774305332568005</v>
      </c>
      <c r="Z21" s="2">
        <f t="shared" si="9"/>
        <v>1.2089905332568005</v>
      </c>
      <c r="AA21" s="2">
        <f t="shared" si="9"/>
        <v>1.2405505332568003</v>
      </c>
      <c r="AB21" s="2">
        <f t="shared" si="9"/>
        <v>1.2721105332568006</v>
      </c>
      <c r="AC21" s="2">
        <f t="shared" si="9"/>
        <v>1.3036705332568004</v>
      </c>
      <c r="AD21" s="2">
        <f t="shared" si="9"/>
        <v>1.3352305332568004</v>
      </c>
      <c r="AE21" s="2">
        <f t="shared" si="9"/>
        <v>1.3667905332568004</v>
      </c>
      <c r="AF21" s="2">
        <f t="shared" si="9"/>
        <v>1.3983505332568005</v>
      </c>
      <c r="AG21" s="2">
        <f t="shared" si="9"/>
        <v>1.4299105332568005</v>
      </c>
      <c r="AH21" s="2">
        <f t="shared" si="9"/>
        <v>1.4614705332568003</v>
      </c>
      <c r="AI21" s="2">
        <f t="shared" si="9"/>
        <v>1.4930305332568006</v>
      </c>
      <c r="AJ21" s="2">
        <f t="shared" si="9"/>
        <v>1.5245905332568004</v>
      </c>
      <c r="AK21" s="2">
        <f t="shared" si="9"/>
        <v>1.5561505332568004</v>
      </c>
      <c r="AL21" s="2">
        <f t="shared" si="9"/>
        <v>1.5877105332568004</v>
      </c>
      <c r="AM21" s="2">
        <f t="shared" si="9"/>
        <v>1.6192705332568005</v>
      </c>
      <c r="AN21" s="2">
        <f t="shared" si="9"/>
        <v>1.6508305332568005</v>
      </c>
      <c r="AO21" s="2">
        <f t="shared" si="9"/>
        <v>1.6823905332568005</v>
      </c>
      <c r="AP21" s="2">
        <f t="shared" si="9"/>
        <v>1.7139505332568004</v>
      </c>
      <c r="AQ21" s="2">
        <f t="shared" si="9"/>
        <v>1.7455105332568004</v>
      </c>
      <c r="AR21" s="2">
        <f t="shared" si="9"/>
        <v>1.7770705332568004</v>
      </c>
      <c r="AS21" s="2">
        <f t="shared" si="9"/>
        <v>1.8086305332568005</v>
      </c>
      <c r="AT21" s="2">
        <f t="shared" si="9"/>
        <v>1.8401905332568005</v>
      </c>
      <c r="AU21" s="2">
        <f t="shared" si="9"/>
        <v>1.8717505332568005</v>
      </c>
      <c r="AV21" s="2">
        <f t="shared" si="9"/>
        <v>1.9033105332568003</v>
      </c>
      <c r="AW21" s="2">
        <f t="shared" si="9"/>
        <v>1.9348705332568004</v>
      </c>
      <c r="AX21" s="2">
        <f t="shared" si="9"/>
        <v>1.9664305332568004</v>
      </c>
      <c r="AY21" s="2">
        <f t="shared" si="9"/>
        <v>1.9979905332568004</v>
      </c>
      <c r="AZ21" s="2">
        <f t="shared" si="9"/>
        <v>2.0295505332568005</v>
      </c>
      <c r="BA21" s="2">
        <f t="shared" si="9"/>
        <v>2.0611105332568007</v>
      </c>
      <c r="BB21" s="2">
        <f t="shared" si="9"/>
        <v>2.0926705332568005</v>
      </c>
      <c r="BC21" s="2">
        <f t="shared" si="9"/>
        <v>2.1242305332568003</v>
      </c>
      <c r="BD21" s="2">
        <f t="shared" si="9"/>
        <v>2.1557905332568001</v>
      </c>
      <c r="BE21" s="2">
        <f t="shared" si="9"/>
        <v>2.1873505332568004</v>
      </c>
      <c r="BF21" s="2">
        <f t="shared" si="9"/>
        <v>2.2189105332568007</v>
      </c>
      <c r="BG21" s="2">
        <f t="shared" si="9"/>
        <v>2.2504705332568005</v>
      </c>
      <c r="BH21" s="2">
        <f t="shared" si="9"/>
        <v>2.2820305332568003</v>
      </c>
      <c r="BI21" s="2">
        <f t="shared" si="9"/>
        <v>2.3135905332568001</v>
      </c>
      <c r="BJ21" s="2">
        <f t="shared" si="9"/>
        <v>2.3451505332568003</v>
      </c>
      <c r="BK21" s="2">
        <f t="shared" si="9"/>
        <v>2.3767105332568006</v>
      </c>
      <c r="BL21" s="2">
        <f t="shared" si="9"/>
        <v>2.4082705332568004</v>
      </c>
      <c r="BM21" s="2">
        <f t="shared" si="9"/>
        <v>2.4398305332568002</v>
      </c>
      <c r="BN21" s="2">
        <f t="shared" si="9"/>
        <v>2.4713905332568005</v>
      </c>
      <c r="BO21" s="2">
        <f t="shared" si="9"/>
        <v>2.5029505332568003</v>
      </c>
      <c r="BP21" s="2">
        <f t="shared" si="9"/>
        <v>2.5345105332568005</v>
      </c>
      <c r="BQ21" s="2">
        <f t="shared" si="9"/>
        <v>2.5660705332568003</v>
      </c>
      <c r="BR21" s="2">
        <f t="shared" si="9"/>
        <v>2.5976305332568002</v>
      </c>
      <c r="BS21" s="2">
        <f t="shared" si="9"/>
        <v>2.6291905332568</v>
      </c>
      <c r="BT21" s="2">
        <f t="shared" si="9"/>
        <v>2.6607505332568007</v>
      </c>
      <c r="BU21" s="2">
        <f t="shared" si="9"/>
        <v>2.6923105332568005</v>
      </c>
      <c r="BV21" s="2">
        <f t="shared" si="9"/>
        <v>2.7238705332568003</v>
      </c>
      <c r="BW21" s="2">
        <f t="shared" si="9"/>
        <v>2.7554305332568001</v>
      </c>
      <c r="BX21" s="2">
        <f t="shared" si="9"/>
        <v>2.7869905332568008</v>
      </c>
      <c r="BY21" s="2">
        <f t="shared" si="9"/>
        <v>2.8185505332568006</v>
      </c>
      <c r="BZ21" s="2">
        <f t="shared" si="9"/>
        <v>2.8501105332568004</v>
      </c>
      <c r="CA21" s="2">
        <f t="shared" si="9"/>
        <v>2.8816705332568002</v>
      </c>
      <c r="CB21" s="2">
        <f t="shared" si="9"/>
        <v>2.9132305332568</v>
      </c>
      <c r="CC21" s="2">
        <f t="shared" si="9"/>
        <v>2.9447905332568007</v>
      </c>
      <c r="CD21" s="2">
        <f t="shared" si="9"/>
        <v>2.9763505332568005</v>
      </c>
      <c r="CE21" s="2">
        <f t="shared" si="9"/>
        <v>3.0079105332568004</v>
      </c>
      <c r="CF21" s="2">
        <f t="shared" si="9"/>
        <v>3.0394705332568002</v>
      </c>
      <c r="CG21" s="2">
        <f t="shared" si="9"/>
        <v>3.0710305332568</v>
      </c>
      <c r="CH21" s="2">
        <f t="shared" si="9"/>
        <v>3.1025905332568007</v>
      </c>
      <c r="CI21" s="2">
        <f t="shared" si="8"/>
        <v>3.1341505332568005</v>
      </c>
      <c r="CJ21" s="2">
        <f t="shared" si="8"/>
        <v>3.1657105332568003</v>
      </c>
      <c r="CK21" s="2">
        <f t="shared" si="8"/>
        <v>3.1972705332568001</v>
      </c>
      <c r="CL21" s="2">
        <f t="shared" si="8"/>
        <v>3.2288305332567999</v>
      </c>
      <c r="CM21" s="2">
        <f t="shared" si="8"/>
        <v>3.2603905332568006</v>
      </c>
      <c r="CN21" s="2">
        <f t="shared" si="8"/>
        <v>3.2919505332568004</v>
      </c>
      <c r="CO21" s="2">
        <f t="shared" si="8"/>
        <v>3.3235105332568002</v>
      </c>
      <c r="CP21" s="2">
        <f t="shared" si="8"/>
        <v>3.3550705332568</v>
      </c>
      <c r="CQ21" s="2">
        <f t="shared" si="8"/>
        <v>3.3866305332568007</v>
      </c>
      <c r="CR21" s="2">
        <f t="shared" si="8"/>
        <v>3.4181905332568006</v>
      </c>
      <c r="CS21" s="2">
        <f t="shared" si="8"/>
        <v>3.4497505332568004</v>
      </c>
      <c r="CT21" s="2">
        <f t="shared" si="8"/>
        <v>3.4813105332568002</v>
      </c>
      <c r="CU21" s="2">
        <f t="shared" si="8"/>
        <v>3.5128705332568</v>
      </c>
      <c r="CV21" s="2">
        <f t="shared" si="8"/>
        <v>3.5444305332568007</v>
      </c>
      <c r="CW21" s="2">
        <f t="shared" si="8"/>
        <v>3.5759905332568005</v>
      </c>
      <c r="CX21" s="2">
        <f t="shared" si="8"/>
        <v>3.6075505332568003</v>
      </c>
      <c r="CY21" s="2">
        <f t="shared" si="8"/>
        <v>3.6391105332568001</v>
      </c>
      <c r="CZ21" s="2">
        <f t="shared" si="8"/>
        <v>3.6706705332567999</v>
      </c>
      <c r="DA21" s="2">
        <f t="shared" si="8"/>
        <v>3.7022305332568006</v>
      </c>
      <c r="DB21" s="2">
        <f t="shared" si="8"/>
        <v>3.7337905332568004</v>
      </c>
    </row>
    <row r="22" spans="2:106">
      <c r="B22" s="157">
        <f t="shared" si="0"/>
        <v>0.59179044925730451</v>
      </c>
      <c r="F22" s="159">
        <v>6</v>
      </c>
      <c r="G22" s="2">
        <f t="shared" si="3"/>
        <v>0.62335044925730454</v>
      </c>
      <c r="H22" s="2">
        <f t="shared" si="3"/>
        <v>0.65491044925730446</v>
      </c>
      <c r="I22" s="2">
        <f t="shared" si="3"/>
        <v>0.68647044925730449</v>
      </c>
      <c r="J22" s="2">
        <f t="shared" si="3"/>
        <v>0.71803044925730453</v>
      </c>
      <c r="K22" s="2">
        <f t="shared" si="3"/>
        <v>0.74959044925730445</v>
      </c>
      <c r="L22" s="2">
        <f t="shared" si="3"/>
        <v>0.78115044925730448</v>
      </c>
      <c r="M22" s="2">
        <f t="shared" si="3"/>
        <v>0.81271044925730451</v>
      </c>
      <c r="N22" s="2">
        <f t="shared" si="3"/>
        <v>0.84427044925730454</v>
      </c>
      <c r="O22" s="2">
        <f t="shared" si="3"/>
        <v>0.87583044925730447</v>
      </c>
      <c r="P22" s="2">
        <f t="shared" si="3"/>
        <v>0.9073904492573045</v>
      </c>
      <c r="Q22" s="2">
        <f t="shared" si="3"/>
        <v>0.93895044925730442</v>
      </c>
      <c r="R22" s="2">
        <f t="shared" si="3"/>
        <v>0.97051044925730445</v>
      </c>
      <c r="S22" s="2">
        <f t="shared" si="3"/>
        <v>1.0020704492573045</v>
      </c>
      <c r="T22" s="2">
        <f t="shared" si="3"/>
        <v>1.0336304492573045</v>
      </c>
      <c r="U22" s="2">
        <f t="shared" si="3"/>
        <v>1.0651904492573046</v>
      </c>
      <c r="V22" s="2">
        <f t="shared" si="3"/>
        <v>1.0967504492573044</v>
      </c>
      <c r="W22" s="2">
        <f t="shared" si="9"/>
        <v>1.1283104492573046</v>
      </c>
      <c r="X22" s="2">
        <f t="shared" si="9"/>
        <v>1.1598704492573044</v>
      </c>
      <c r="Y22" s="2">
        <f t="shared" si="9"/>
        <v>1.1914304492573045</v>
      </c>
      <c r="Z22" s="2">
        <f t="shared" si="9"/>
        <v>1.2229904492573045</v>
      </c>
      <c r="AA22" s="2">
        <f t="shared" si="9"/>
        <v>1.2545504492573043</v>
      </c>
      <c r="AB22" s="2">
        <f t="shared" si="9"/>
        <v>1.2861104492573046</v>
      </c>
      <c r="AC22" s="2">
        <f t="shared" si="9"/>
        <v>1.3176704492573044</v>
      </c>
      <c r="AD22" s="2">
        <f t="shared" si="9"/>
        <v>1.3492304492573044</v>
      </c>
      <c r="AE22" s="2">
        <f t="shared" si="9"/>
        <v>1.3807904492573044</v>
      </c>
      <c r="AF22" s="2">
        <f t="shared" si="9"/>
        <v>1.4123504492573045</v>
      </c>
      <c r="AG22" s="2">
        <f t="shared" si="9"/>
        <v>1.4439104492573045</v>
      </c>
      <c r="AH22" s="2">
        <f t="shared" si="9"/>
        <v>1.4754704492573043</v>
      </c>
      <c r="AI22" s="2">
        <f t="shared" si="9"/>
        <v>1.5070304492573046</v>
      </c>
      <c r="AJ22" s="2">
        <f t="shared" si="9"/>
        <v>1.5385904492573044</v>
      </c>
      <c r="AK22" s="2">
        <f t="shared" si="9"/>
        <v>1.5701504492573044</v>
      </c>
      <c r="AL22" s="2">
        <f t="shared" si="9"/>
        <v>1.6017104492573044</v>
      </c>
      <c r="AM22" s="2">
        <f t="shared" si="9"/>
        <v>1.6332704492573045</v>
      </c>
      <c r="AN22" s="2">
        <f t="shared" si="9"/>
        <v>1.6648304492573045</v>
      </c>
      <c r="AO22" s="2">
        <f t="shared" si="9"/>
        <v>1.6963904492573045</v>
      </c>
      <c r="AP22" s="2">
        <f t="shared" si="9"/>
        <v>1.7279504492573043</v>
      </c>
      <c r="AQ22" s="2">
        <f t="shared" si="9"/>
        <v>1.7595104492573044</v>
      </c>
      <c r="AR22" s="2">
        <f t="shared" si="9"/>
        <v>1.7910704492573044</v>
      </c>
      <c r="AS22" s="2">
        <f t="shared" si="9"/>
        <v>1.8226304492573044</v>
      </c>
      <c r="AT22" s="2">
        <f t="shared" si="9"/>
        <v>1.8541904492573045</v>
      </c>
      <c r="AU22" s="2">
        <f t="shared" si="9"/>
        <v>1.8857504492573045</v>
      </c>
      <c r="AV22" s="2">
        <f t="shared" si="9"/>
        <v>1.9173104492573043</v>
      </c>
      <c r="AW22" s="2">
        <f t="shared" si="9"/>
        <v>1.9488704492573043</v>
      </c>
      <c r="AX22" s="2">
        <f t="shared" si="9"/>
        <v>1.9804304492573044</v>
      </c>
      <c r="AY22" s="2">
        <f t="shared" si="9"/>
        <v>2.0119904492573042</v>
      </c>
      <c r="AZ22" s="2">
        <f t="shared" si="9"/>
        <v>2.0435504492573044</v>
      </c>
      <c r="BA22" s="2">
        <f t="shared" si="9"/>
        <v>2.0751104492573047</v>
      </c>
      <c r="BB22" s="2">
        <f t="shared" si="9"/>
        <v>2.1066704492573045</v>
      </c>
      <c r="BC22" s="2">
        <f t="shared" si="9"/>
        <v>2.1382304492573043</v>
      </c>
      <c r="BD22" s="2">
        <f t="shared" si="9"/>
        <v>2.1697904492573041</v>
      </c>
      <c r="BE22" s="2">
        <f t="shared" si="9"/>
        <v>2.2013504492573044</v>
      </c>
      <c r="BF22" s="2">
        <f t="shared" si="9"/>
        <v>2.2329104492573046</v>
      </c>
      <c r="BG22" s="2">
        <f t="shared" si="9"/>
        <v>2.2644704492573045</v>
      </c>
      <c r="BH22" s="2">
        <f t="shared" si="9"/>
        <v>2.2960304492573043</v>
      </c>
      <c r="BI22" s="2">
        <f t="shared" si="9"/>
        <v>2.3275904492573041</v>
      </c>
      <c r="BJ22" s="2">
        <f t="shared" si="9"/>
        <v>2.3591504492573043</v>
      </c>
      <c r="BK22" s="2">
        <f t="shared" si="9"/>
        <v>2.3907104492573046</v>
      </c>
      <c r="BL22" s="2">
        <f t="shared" si="9"/>
        <v>2.4222704492573044</v>
      </c>
      <c r="BM22" s="2">
        <f t="shared" si="9"/>
        <v>2.4538304492573042</v>
      </c>
      <c r="BN22" s="2">
        <f t="shared" si="9"/>
        <v>2.4853904492573045</v>
      </c>
      <c r="BO22" s="2">
        <f t="shared" si="9"/>
        <v>2.5169504492573043</v>
      </c>
      <c r="BP22" s="2">
        <f t="shared" si="9"/>
        <v>2.5485104492573045</v>
      </c>
      <c r="BQ22" s="2">
        <f t="shared" si="9"/>
        <v>2.5800704492573043</v>
      </c>
      <c r="BR22" s="2">
        <f t="shared" si="9"/>
        <v>2.6116304492573041</v>
      </c>
      <c r="BS22" s="2">
        <f t="shared" si="9"/>
        <v>2.643190449257304</v>
      </c>
      <c r="BT22" s="2">
        <f t="shared" si="9"/>
        <v>2.6747504492573047</v>
      </c>
      <c r="BU22" s="2">
        <f t="shared" si="9"/>
        <v>2.7063104492573045</v>
      </c>
      <c r="BV22" s="2">
        <f t="shared" si="9"/>
        <v>2.7378704492573043</v>
      </c>
      <c r="BW22" s="2">
        <f t="shared" si="9"/>
        <v>2.7694304492573041</v>
      </c>
      <c r="BX22" s="2">
        <f t="shared" si="9"/>
        <v>2.8009904492573048</v>
      </c>
      <c r="BY22" s="2">
        <f t="shared" si="9"/>
        <v>2.8325504492573046</v>
      </c>
      <c r="BZ22" s="2">
        <f t="shared" si="9"/>
        <v>2.8641104492573044</v>
      </c>
      <c r="CA22" s="2">
        <f t="shared" si="9"/>
        <v>2.8956704492573042</v>
      </c>
      <c r="CB22" s="2">
        <f t="shared" si="9"/>
        <v>2.927230449257304</v>
      </c>
      <c r="CC22" s="2">
        <f t="shared" si="9"/>
        <v>2.9587904492573047</v>
      </c>
      <c r="CD22" s="2">
        <f t="shared" si="9"/>
        <v>2.9903504492573045</v>
      </c>
      <c r="CE22" s="2">
        <f t="shared" si="9"/>
        <v>3.0219104492573043</v>
      </c>
      <c r="CF22" s="2">
        <f t="shared" si="9"/>
        <v>3.0534704492573042</v>
      </c>
      <c r="CG22" s="2">
        <f t="shared" si="9"/>
        <v>3.085030449257304</v>
      </c>
      <c r="CH22" s="2">
        <f t="shared" si="9"/>
        <v>3.1165904492573047</v>
      </c>
      <c r="CI22" s="2">
        <f t="shared" si="8"/>
        <v>3.1481504492573045</v>
      </c>
      <c r="CJ22" s="2">
        <f t="shared" si="8"/>
        <v>3.1797104492573043</v>
      </c>
      <c r="CK22" s="2">
        <f t="shared" si="8"/>
        <v>3.2112704492573041</v>
      </c>
      <c r="CL22" s="2">
        <f t="shared" si="8"/>
        <v>3.2428304492573039</v>
      </c>
      <c r="CM22" s="2">
        <f t="shared" si="8"/>
        <v>3.2743904492573046</v>
      </c>
      <c r="CN22" s="2">
        <f t="shared" si="8"/>
        <v>3.3059504492573044</v>
      </c>
      <c r="CO22" s="2">
        <f t="shared" si="8"/>
        <v>3.3375104492573042</v>
      </c>
      <c r="CP22" s="2">
        <f t="shared" si="8"/>
        <v>3.369070449257304</v>
      </c>
      <c r="CQ22" s="2">
        <f t="shared" si="8"/>
        <v>3.4006304492573047</v>
      </c>
      <c r="CR22" s="2">
        <f t="shared" si="8"/>
        <v>3.4321904492573045</v>
      </c>
      <c r="CS22" s="2">
        <f t="shared" si="8"/>
        <v>3.4637504492573044</v>
      </c>
      <c r="CT22" s="2">
        <f t="shared" si="8"/>
        <v>3.4953104492573042</v>
      </c>
      <c r="CU22" s="2">
        <f t="shared" si="8"/>
        <v>3.526870449257304</v>
      </c>
      <c r="CV22" s="2">
        <f t="shared" si="8"/>
        <v>3.5584304492573047</v>
      </c>
      <c r="CW22" s="2">
        <f t="shared" si="8"/>
        <v>3.5899904492573045</v>
      </c>
      <c r="CX22" s="2">
        <f t="shared" si="8"/>
        <v>3.6215504492573043</v>
      </c>
      <c r="CY22" s="2">
        <f t="shared" si="8"/>
        <v>3.6531104492573041</v>
      </c>
      <c r="CZ22" s="2">
        <f t="shared" si="8"/>
        <v>3.6846704492573039</v>
      </c>
      <c r="DA22" s="2">
        <f t="shared" si="8"/>
        <v>3.7162304492573046</v>
      </c>
      <c r="DB22" s="2">
        <f t="shared" si="8"/>
        <v>3.7477904492573044</v>
      </c>
    </row>
    <row r="23" spans="2:106">
      <c r="B23" s="157">
        <f t="shared" si="0"/>
        <v>0.60579036525780838</v>
      </c>
      <c r="F23" s="159">
        <v>6.1</v>
      </c>
      <c r="G23" s="2">
        <f t="shared" si="3"/>
        <v>0.63735036525780842</v>
      </c>
      <c r="H23" s="2">
        <f t="shared" si="3"/>
        <v>0.66891036525780834</v>
      </c>
      <c r="I23" s="2">
        <f t="shared" si="3"/>
        <v>0.70047036525780837</v>
      </c>
      <c r="J23" s="2">
        <f t="shared" si="3"/>
        <v>0.7320303652578084</v>
      </c>
      <c r="K23" s="2">
        <f t="shared" si="3"/>
        <v>0.76359036525780843</v>
      </c>
      <c r="L23" s="2">
        <f t="shared" si="3"/>
        <v>0.79515036525780836</v>
      </c>
      <c r="M23" s="2">
        <f t="shared" si="3"/>
        <v>0.82671036525780839</v>
      </c>
      <c r="N23" s="2">
        <f t="shared" si="3"/>
        <v>0.85827036525780831</v>
      </c>
      <c r="O23" s="2">
        <f t="shared" si="3"/>
        <v>0.88983036525780834</v>
      </c>
      <c r="P23" s="2">
        <f t="shared" si="3"/>
        <v>0.92139036525780837</v>
      </c>
      <c r="Q23" s="2">
        <f t="shared" si="3"/>
        <v>0.95295036525780841</v>
      </c>
      <c r="R23" s="2">
        <f t="shared" si="3"/>
        <v>0.98451036525780833</v>
      </c>
      <c r="S23" s="2">
        <f t="shared" si="3"/>
        <v>1.0160703652578085</v>
      </c>
      <c r="T23" s="2">
        <f t="shared" si="3"/>
        <v>1.0476303652578083</v>
      </c>
      <c r="U23" s="2">
        <f t="shared" si="3"/>
        <v>1.0791903652578083</v>
      </c>
      <c r="V23" s="2">
        <f t="shared" si="3"/>
        <v>1.1107503652578083</v>
      </c>
      <c r="W23" s="2">
        <f t="shared" si="9"/>
        <v>1.1423103652578084</v>
      </c>
      <c r="X23" s="2">
        <f t="shared" si="9"/>
        <v>1.1738703652578084</v>
      </c>
      <c r="Y23" s="2">
        <f t="shared" si="9"/>
        <v>1.2054303652578082</v>
      </c>
      <c r="Z23" s="2">
        <f t="shared" si="9"/>
        <v>1.2369903652578085</v>
      </c>
      <c r="AA23" s="2">
        <f t="shared" si="9"/>
        <v>1.2685503652578083</v>
      </c>
      <c r="AB23" s="2">
        <f t="shared" si="9"/>
        <v>1.3001103652578083</v>
      </c>
      <c r="AC23" s="2">
        <f t="shared" si="9"/>
        <v>1.3316703652578084</v>
      </c>
      <c r="AD23" s="2">
        <f t="shared" si="9"/>
        <v>1.3632303652578082</v>
      </c>
      <c r="AE23" s="2">
        <f t="shared" si="9"/>
        <v>1.3947903652578084</v>
      </c>
      <c r="AF23" s="2">
        <f t="shared" si="9"/>
        <v>1.4263503652578082</v>
      </c>
      <c r="AG23" s="2">
        <f t="shared" si="9"/>
        <v>1.4579103652578085</v>
      </c>
      <c r="AH23" s="2">
        <f t="shared" si="9"/>
        <v>1.4894703652578083</v>
      </c>
      <c r="AI23" s="2">
        <f t="shared" si="9"/>
        <v>1.5210303652578083</v>
      </c>
      <c r="AJ23" s="2">
        <f t="shared" si="9"/>
        <v>1.5525903652578084</v>
      </c>
      <c r="AK23" s="2">
        <f t="shared" si="9"/>
        <v>1.5841503652578082</v>
      </c>
      <c r="AL23" s="2">
        <f t="shared" si="9"/>
        <v>1.6157103652578084</v>
      </c>
      <c r="AM23" s="2">
        <f t="shared" si="9"/>
        <v>1.6472703652578082</v>
      </c>
      <c r="AN23" s="2">
        <f t="shared" si="9"/>
        <v>1.6788303652578085</v>
      </c>
      <c r="AO23" s="2">
        <f t="shared" si="9"/>
        <v>1.7103903652578083</v>
      </c>
      <c r="AP23" s="2">
        <f t="shared" si="9"/>
        <v>1.7419503652578081</v>
      </c>
      <c r="AQ23" s="2">
        <f t="shared" si="9"/>
        <v>1.7735103652578084</v>
      </c>
      <c r="AR23" s="2">
        <f t="shared" si="9"/>
        <v>1.8050703652578082</v>
      </c>
      <c r="AS23" s="2">
        <f t="shared" si="9"/>
        <v>1.8366303652578084</v>
      </c>
      <c r="AT23" s="2">
        <f t="shared" si="9"/>
        <v>1.8681903652578082</v>
      </c>
      <c r="AU23" s="2">
        <f t="shared" si="9"/>
        <v>1.8997503652578085</v>
      </c>
      <c r="AV23" s="2">
        <f t="shared" si="9"/>
        <v>1.9313103652578083</v>
      </c>
      <c r="AW23" s="2">
        <f t="shared" si="9"/>
        <v>1.9628703652578081</v>
      </c>
      <c r="AX23" s="2">
        <f t="shared" si="9"/>
        <v>1.9944303652578084</v>
      </c>
      <c r="AY23" s="2">
        <f t="shared" si="9"/>
        <v>2.0259903652578082</v>
      </c>
      <c r="AZ23" s="2">
        <f t="shared" si="9"/>
        <v>2.0575503652578084</v>
      </c>
      <c r="BA23" s="2">
        <f t="shared" si="9"/>
        <v>2.0891103652578082</v>
      </c>
      <c r="BB23" s="2">
        <f t="shared" si="9"/>
        <v>2.1206703652578081</v>
      </c>
      <c r="BC23" s="2">
        <f t="shared" si="9"/>
        <v>2.1522303652578083</v>
      </c>
      <c r="BD23" s="2">
        <f t="shared" si="9"/>
        <v>2.1837903652578081</v>
      </c>
      <c r="BE23" s="2">
        <f t="shared" si="9"/>
        <v>2.2153503652578084</v>
      </c>
      <c r="BF23" s="2">
        <f t="shared" si="9"/>
        <v>2.2469103652578082</v>
      </c>
      <c r="BG23" s="2">
        <f t="shared" si="9"/>
        <v>2.2784703652578084</v>
      </c>
      <c r="BH23" s="2">
        <f t="shared" si="9"/>
        <v>2.3100303652578082</v>
      </c>
      <c r="BI23" s="2">
        <f t="shared" si="9"/>
        <v>2.3415903652578081</v>
      </c>
      <c r="BJ23" s="2">
        <f t="shared" si="9"/>
        <v>2.3731503652578083</v>
      </c>
      <c r="BK23" s="2">
        <f t="shared" si="9"/>
        <v>2.4047103652578081</v>
      </c>
      <c r="BL23" s="2">
        <f t="shared" si="9"/>
        <v>2.4362703652578084</v>
      </c>
      <c r="BM23" s="2">
        <f t="shared" si="9"/>
        <v>2.4678303652578082</v>
      </c>
      <c r="BN23" s="2">
        <f t="shared" si="9"/>
        <v>2.4993903652578084</v>
      </c>
      <c r="BO23" s="2">
        <f t="shared" si="9"/>
        <v>2.5309503652578083</v>
      </c>
      <c r="BP23" s="2">
        <f t="shared" si="9"/>
        <v>2.5625103652578081</v>
      </c>
      <c r="BQ23" s="2">
        <f t="shared" si="9"/>
        <v>2.5940703652578083</v>
      </c>
      <c r="BR23" s="2">
        <f t="shared" si="9"/>
        <v>2.6256303652578081</v>
      </c>
      <c r="BS23" s="2">
        <f t="shared" si="9"/>
        <v>2.6571903652578079</v>
      </c>
      <c r="BT23" s="2">
        <f t="shared" si="9"/>
        <v>2.6887503652578082</v>
      </c>
      <c r="BU23" s="2">
        <f t="shared" si="9"/>
        <v>2.720310365257808</v>
      </c>
      <c r="BV23" s="2">
        <f t="shared" si="9"/>
        <v>2.7518703652578083</v>
      </c>
      <c r="BW23" s="2">
        <f t="shared" si="9"/>
        <v>2.7834303652578081</v>
      </c>
      <c r="BX23" s="2">
        <f t="shared" si="9"/>
        <v>2.8149903652578083</v>
      </c>
      <c r="BY23" s="2">
        <f t="shared" si="9"/>
        <v>2.8465503652578081</v>
      </c>
      <c r="BZ23" s="2">
        <f t="shared" si="9"/>
        <v>2.8781103652578079</v>
      </c>
      <c r="CA23" s="2">
        <f t="shared" si="9"/>
        <v>2.9096703652578082</v>
      </c>
      <c r="CB23" s="2">
        <f t="shared" si="9"/>
        <v>2.941230365257808</v>
      </c>
      <c r="CC23" s="2">
        <f t="shared" si="9"/>
        <v>2.9727903652578083</v>
      </c>
      <c r="CD23" s="2">
        <f t="shared" si="9"/>
        <v>3.0043503652578081</v>
      </c>
      <c r="CE23" s="2">
        <f t="shared" si="9"/>
        <v>3.0359103652578079</v>
      </c>
      <c r="CF23" s="2">
        <f t="shared" si="9"/>
        <v>3.0674703652578081</v>
      </c>
      <c r="CG23" s="2">
        <f t="shared" si="9"/>
        <v>3.099030365257808</v>
      </c>
      <c r="CH23" s="2">
        <f t="shared" si="9"/>
        <v>3.1305903652578082</v>
      </c>
      <c r="CI23" s="2">
        <f t="shared" si="8"/>
        <v>3.162150365257808</v>
      </c>
      <c r="CJ23" s="2">
        <f t="shared" si="8"/>
        <v>3.1937103652578083</v>
      </c>
      <c r="CK23" s="2">
        <f t="shared" si="8"/>
        <v>3.2252703652578081</v>
      </c>
      <c r="CL23" s="2">
        <f t="shared" si="8"/>
        <v>3.2568303652578079</v>
      </c>
      <c r="CM23" s="2">
        <f t="shared" si="8"/>
        <v>3.2883903652578081</v>
      </c>
      <c r="CN23" s="2">
        <f t="shared" si="8"/>
        <v>3.319950365257808</v>
      </c>
      <c r="CO23" s="2">
        <f t="shared" si="8"/>
        <v>3.3515103652578082</v>
      </c>
      <c r="CP23" s="2">
        <f t="shared" si="8"/>
        <v>3.383070365257808</v>
      </c>
      <c r="CQ23" s="2">
        <f t="shared" si="8"/>
        <v>3.4146303652578083</v>
      </c>
      <c r="CR23" s="2">
        <f t="shared" si="8"/>
        <v>3.4461903652578081</v>
      </c>
      <c r="CS23" s="2">
        <f t="shared" si="8"/>
        <v>3.4777503652578079</v>
      </c>
      <c r="CT23" s="2">
        <f t="shared" si="8"/>
        <v>3.5093103652578082</v>
      </c>
      <c r="CU23" s="2">
        <f t="shared" si="8"/>
        <v>3.540870365257808</v>
      </c>
      <c r="CV23" s="2">
        <f t="shared" si="8"/>
        <v>3.5724303652578082</v>
      </c>
      <c r="CW23" s="2">
        <f t="shared" si="8"/>
        <v>3.603990365257808</v>
      </c>
      <c r="CX23" s="2">
        <f t="shared" si="8"/>
        <v>3.6355503652578078</v>
      </c>
      <c r="CY23" s="2">
        <f t="shared" si="8"/>
        <v>3.6671103652578081</v>
      </c>
      <c r="CZ23" s="2">
        <f t="shared" si="8"/>
        <v>3.6986703652578079</v>
      </c>
      <c r="DA23" s="2">
        <f t="shared" si="8"/>
        <v>3.7302303652578082</v>
      </c>
      <c r="DB23" s="2">
        <f t="shared" si="8"/>
        <v>3.761790365257808</v>
      </c>
    </row>
    <row r="24" spans="2:106">
      <c r="B24" s="157">
        <f t="shared" si="0"/>
        <v>0.61979028125831248</v>
      </c>
      <c r="F24" s="159">
        <v>6.2</v>
      </c>
      <c r="G24" s="2">
        <f t="shared" si="3"/>
        <v>0.65135028125831251</v>
      </c>
      <c r="H24" s="2">
        <f t="shared" si="3"/>
        <v>0.68291028125831243</v>
      </c>
      <c r="I24" s="2">
        <f t="shared" si="3"/>
        <v>0.71447028125831247</v>
      </c>
      <c r="J24" s="2">
        <f t="shared" si="3"/>
        <v>0.7460302812583125</v>
      </c>
      <c r="K24" s="2">
        <f t="shared" si="3"/>
        <v>0.77759028125831242</v>
      </c>
      <c r="L24" s="2">
        <f t="shared" si="3"/>
        <v>0.80915028125831245</v>
      </c>
      <c r="M24" s="2">
        <f t="shared" si="3"/>
        <v>0.84071028125831249</v>
      </c>
      <c r="N24" s="2">
        <f t="shared" si="3"/>
        <v>0.87227028125831252</v>
      </c>
      <c r="O24" s="2">
        <f t="shared" si="3"/>
        <v>0.90383028125831244</v>
      </c>
      <c r="P24" s="2">
        <f t="shared" si="3"/>
        <v>0.93539028125831247</v>
      </c>
      <c r="Q24" s="2">
        <f t="shared" si="3"/>
        <v>0.96695028125831239</v>
      </c>
      <c r="R24" s="2">
        <f t="shared" si="3"/>
        <v>0.99851028125831243</v>
      </c>
      <c r="S24" s="2">
        <f t="shared" si="3"/>
        <v>1.0300702812583125</v>
      </c>
      <c r="T24" s="2">
        <f t="shared" si="3"/>
        <v>1.0616302812583125</v>
      </c>
      <c r="U24" s="2">
        <f t="shared" si="3"/>
        <v>1.0931902812583125</v>
      </c>
      <c r="V24" s="2">
        <f t="shared" si="3"/>
        <v>1.1247502812583123</v>
      </c>
      <c r="W24" s="2">
        <f t="shared" si="9"/>
        <v>1.1563102812583126</v>
      </c>
      <c r="X24" s="2">
        <f t="shared" si="9"/>
        <v>1.1878702812583124</v>
      </c>
      <c r="Y24" s="2">
        <f t="shared" si="9"/>
        <v>1.2194302812583124</v>
      </c>
      <c r="Z24" s="2">
        <f t="shared" si="9"/>
        <v>1.2509902812583125</v>
      </c>
      <c r="AA24" s="2">
        <f t="shared" si="9"/>
        <v>1.2825502812583123</v>
      </c>
      <c r="AB24" s="2">
        <f t="shared" si="9"/>
        <v>1.3141102812583125</v>
      </c>
      <c r="AC24" s="2">
        <f t="shared" si="9"/>
        <v>1.3456702812583123</v>
      </c>
      <c r="AD24" s="2">
        <f t="shared" si="9"/>
        <v>1.3772302812583124</v>
      </c>
      <c r="AE24" s="2">
        <f t="shared" si="9"/>
        <v>1.4087902812583124</v>
      </c>
      <c r="AF24" s="2">
        <f t="shared" si="9"/>
        <v>1.4403502812583124</v>
      </c>
      <c r="AG24" s="2">
        <f t="shared" si="9"/>
        <v>1.4719102812583125</v>
      </c>
      <c r="AH24" s="2">
        <f t="shared" si="9"/>
        <v>1.5034702812583123</v>
      </c>
      <c r="AI24" s="2">
        <f t="shared" si="9"/>
        <v>1.5350302812583125</v>
      </c>
      <c r="AJ24" s="2">
        <f t="shared" si="9"/>
        <v>1.5665902812583123</v>
      </c>
      <c r="AK24" s="2">
        <f t="shared" si="9"/>
        <v>1.5981502812583124</v>
      </c>
      <c r="AL24" s="2">
        <f t="shared" si="9"/>
        <v>1.6297102812583124</v>
      </c>
      <c r="AM24" s="2">
        <f t="shared" si="9"/>
        <v>1.6612702812583124</v>
      </c>
      <c r="AN24" s="2">
        <f t="shared" si="9"/>
        <v>1.6928302812583125</v>
      </c>
      <c r="AO24" s="2">
        <f t="shared" si="9"/>
        <v>1.7243902812583125</v>
      </c>
      <c r="AP24" s="2">
        <f t="shared" si="9"/>
        <v>1.7559502812583123</v>
      </c>
      <c r="AQ24" s="2">
        <f t="shared" si="9"/>
        <v>1.7875102812583124</v>
      </c>
      <c r="AR24" s="2">
        <f t="shared" si="9"/>
        <v>1.8190702812583124</v>
      </c>
      <c r="AS24" s="2">
        <f t="shared" si="9"/>
        <v>1.8506302812583124</v>
      </c>
      <c r="AT24" s="2">
        <f t="shared" si="9"/>
        <v>1.8821902812583124</v>
      </c>
      <c r="AU24" s="2">
        <f t="shared" si="9"/>
        <v>1.9137502812583125</v>
      </c>
      <c r="AV24" s="2">
        <f t="shared" si="9"/>
        <v>1.9453102812583123</v>
      </c>
      <c r="AW24" s="2">
        <f t="shared" si="9"/>
        <v>1.9768702812583123</v>
      </c>
      <c r="AX24" s="2">
        <f t="shared" si="9"/>
        <v>2.0084302812583124</v>
      </c>
      <c r="AY24" s="2">
        <f t="shared" si="9"/>
        <v>2.0399902812583122</v>
      </c>
      <c r="AZ24" s="2">
        <f t="shared" si="9"/>
        <v>2.0715502812583124</v>
      </c>
      <c r="BA24" s="2">
        <f t="shared" si="9"/>
        <v>2.1031102812583127</v>
      </c>
      <c r="BB24" s="2">
        <f t="shared" si="9"/>
        <v>2.1346702812583125</v>
      </c>
      <c r="BC24" s="2">
        <f t="shared" si="9"/>
        <v>2.1662302812583123</v>
      </c>
      <c r="BD24" s="2">
        <f t="shared" si="9"/>
        <v>2.1977902812583121</v>
      </c>
      <c r="BE24" s="2">
        <f t="shared" si="9"/>
        <v>2.2293502812583124</v>
      </c>
      <c r="BF24" s="2">
        <f t="shared" si="9"/>
        <v>2.2609102812583126</v>
      </c>
      <c r="BG24" s="2">
        <f t="shared" si="9"/>
        <v>2.2924702812583124</v>
      </c>
      <c r="BH24" s="2">
        <f t="shared" si="9"/>
        <v>2.3240302812583122</v>
      </c>
      <c r="BI24" s="2">
        <f t="shared" si="9"/>
        <v>2.355590281258312</v>
      </c>
      <c r="BJ24" s="2">
        <f t="shared" si="9"/>
        <v>2.3871502812583123</v>
      </c>
      <c r="BK24" s="2">
        <f t="shared" si="9"/>
        <v>2.4187102812583126</v>
      </c>
      <c r="BL24" s="2">
        <f t="shared" si="9"/>
        <v>2.4502702812583124</v>
      </c>
      <c r="BM24" s="2">
        <f t="shared" si="9"/>
        <v>2.4818302812583122</v>
      </c>
      <c r="BN24" s="2">
        <f t="shared" si="9"/>
        <v>2.5133902812583124</v>
      </c>
      <c r="BO24" s="2">
        <f t="shared" si="9"/>
        <v>2.5449502812583122</v>
      </c>
      <c r="BP24" s="2">
        <f t="shared" si="9"/>
        <v>2.5765102812583125</v>
      </c>
      <c r="BQ24" s="2">
        <f t="shared" si="9"/>
        <v>2.6080702812583123</v>
      </c>
      <c r="BR24" s="2">
        <f t="shared" si="9"/>
        <v>2.6396302812583121</v>
      </c>
      <c r="BS24" s="2">
        <f t="shared" si="9"/>
        <v>2.6711902812583119</v>
      </c>
      <c r="BT24" s="2">
        <f t="shared" si="9"/>
        <v>2.7027502812583126</v>
      </c>
      <c r="BU24" s="2">
        <f t="shared" si="9"/>
        <v>2.7343102812583124</v>
      </c>
      <c r="BV24" s="2">
        <f t="shared" si="9"/>
        <v>2.7658702812583122</v>
      </c>
      <c r="BW24" s="2">
        <f t="shared" si="9"/>
        <v>2.7974302812583121</v>
      </c>
      <c r="BX24" s="2">
        <f t="shared" si="9"/>
        <v>2.8289902812583128</v>
      </c>
      <c r="BY24" s="2">
        <f t="shared" si="9"/>
        <v>2.8605502812583126</v>
      </c>
      <c r="BZ24" s="2">
        <f t="shared" si="9"/>
        <v>2.8921102812583124</v>
      </c>
      <c r="CA24" s="2">
        <f t="shared" si="9"/>
        <v>2.9236702812583122</v>
      </c>
      <c r="CB24" s="2">
        <f t="shared" si="9"/>
        <v>2.955230281258312</v>
      </c>
      <c r="CC24" s="2">
        <f t="shared" si="9"/>
        <v>2.9867902812583127</v>
      </c>
      <c r="CD24" s="2">
        <f t="shared" si="9"/>
        <v>3.0183502812583125</v>
      </c>
      <c r="CE24" s="2">
        <f t="shared" si="9"/>
        <v>3.0499102812583123</v>
      </c>
      <c r="CF24" s="2">
        <f t="shared" si="9"/>
        <v>3.0814702812583121</v>
      </c>
      <c r="CG24" s="2">
        <f t="shared" si="9"/>
        <v>3.1130302812583119</v>
      </c>
      <c r="CH24" s="2">
        <f t="shared" ref="CH24:DB24" si="10">0.03156*CH$6+$B24</f>
        <v>3.1445902812583126</v>
      </c>
      <c r="CI24" s="2">
        <f t="shared" si="10"/>
        <v>3.1761502812583124</v>
      </c>
      <c r="CJ24" s="2">
        <f t="shared" si="10"/>
        <v>3.2077102812583123</v>
      </c>
      <c r="CK24" s="2">
        <f t="shared" si="10"/>
        <v>3.2392702812583121</v>
      </c>
      <c r="CL24" s="2">
        <f t="shared" si="10"/>
        <v>3.2708302812583119</v>
      </c>
      <c r="CM24" s="2">
        <f t="shared" si="10"/>
        <v>3.3023902812583126</v>
      </c>
      <c r="CN24" s="2">
        <f t="shared" si="10"/>
        <v>3.3339502812583124</v>
      </c>
      <c r="CO24" s="2">
        <f t="shared" si="10"/>
        <v>3.3655102812583122</v>
      </c>
      <c r="CP24" s="2">
        <f t="shared" si="10"/>
        <v>3.397070281258312</v>
      </c>
      <c r="CQ24" s="2">
        <f t="shared" si="10"/>
        <v>3.4286302812583127</v>
      </c>
      <c r="CR24" s="2">
        <f t="shared" si="10"/>
        <v>3.4601902812583125</v>
      </c>
      <c r="CS24" s="2">
        <f t="shared" si="10"/>
        <v>3.4917502812583123</v>
      </c>
      <c r="CT24" s="2">
        <f t="shared" si="10"/>
        <v>3.5233102812583121</v>
      </c>
      <c r="CU24" s="2">
        <f t="shared" si="10"/>
        <v>3.5548702812583119</v>
      </c>
      <c r="CV24" s="2">
        <f t="shared" si="10"/>
        <v>3.5864302812583126</v>
      </c>
      <c r="CW24" s="2">
        <f t="shared" si="10"/>
        <v>3.6179902812583125</v>
      </c>
      <c r="CX24" s="2">
        <f t="shared" si="10"/>
        <v>3.6495502812583123</v>
      </c>
      <c r="CY24" s="2">
        <f t="shared" si="10"/>
        <v>3.6811102812583121</v>
      </c>
      <c r="CZ24" s="2">
        <f t="shared" si="10"/>
        <v>3.7126702812583119</v>
      </c>
      <c r="DA24" s="2">
        <f t="shared" si="10"/>
        <v>3.7442302812583126</v>
      </c>
      <c r="DB24" s="2">
        <f t="shared" si="10"/>
        <v>3.7757902812583124</v>
      </c>
    </row>
    <row r="25" spans="2:106">
      <c r="B25" s="157">
        <f t="shared" si="0"/>
        <v>0.63379019725881647</v>
      </c>
      <c r="F25" s="159">
        <v>6.3</v>
      </c>
      <c r="G25" s="2">
        <f t="shared" si="3"/>
        <v>0.6653501972588165</v>
      </c>
      <c r="H25" s="2">
        <f t="shared" si="3"/>
        <v>0.69691019725881642</v>
      </c>
      <c r="I25" s="2">
        <f t="shared" si="3"/>
        <v>0.72847019725881645</v>
      </c>
      <c r="J25" s="2">
        <f t="shared" si="3"/>
        <v>0.76003019725881649</v>
      </c>
      <c r="K25" s="2">
        <f t="shared" si="3"/>
        <v>0.79159019725881641</v>
      </c>
      <c r="L25" s="2">
        <f t="shared" si="3"/>
        <v>0.82315019725881644</v>
      </c>
      <c r="M25" s="2">
        <f t="shared" si="3"/>
        <v>0.85471019725881647</v>
      </c>
      <c r="N25" s="2">
        <f t="shared" si="3"/>
        <v>0.88627019725881651</v>
      </c>
      <c r="O25" s="2">
        <f t="shared" si="3"/>
        <v>0.91783019725881643</v>
      </c>
      <c r="P25" s="2">
        <f t="shared" si="3"/>
        <v>0.94939019725881646</v>
      </c>
      <c r="Q25" s="2">
        <f t="shared" si="3"/>
        <v>0.98095019725881638</v>
      </c>
      <c r="R25" s="2">
        <f t="shared" si="3"/>
        <v>1.0125101972588164</v>
      </c>
      <c r="S25" s="2">
        <f t="shared" si="3"/>
        <v>1.0440701972588164</v>
      </c>
      <c r="T25" s="2">
        <f t="shared" ref="T25:CE29" si="11">0.03156*T$6+$B25</f>
        <v>1.0756301972588165</v>
      </c>
      <c r="U25" s="2">
        <f t="shared" si="11"/>
        <v>1.1071901972588165</v>
      </c>
      <c r="V25" s="2">
        <f t="shared" si="11"/>
        <v>1.1387501972588163</v>
      </c>
      <c r="W25" s="2">
        <f t="shared" si="11"/>
        <v>1.1703101972588166</v>
      </c>
      <c r="X25" s="2">
        <f t="shared" si="11"/>
        <v>1.2018701972588164</v>
      </c>
      <c r="Y25" s="2">
        <f t="shared" si="11"/>
        <v>1.2334301972588164</v>
      </c>
      <c r="Z25" s="2">
        <f t="shared" si="11"/>
        <v>1.2649901972588165</v>
      </c>
      <c r="AA25" s="2">
        <f t="shared" si="11"/>
        <v>1.2965501972588163</v>
      </c>
      <c r="AB25" s="2">
        <f t="shared" si="11"/>
        <v>1.3281101972588165</v>
      </c>
      <c r="AC25" s="2">
        <f t="shared" si="11"/>
        <v>1.3596701972588163</v>
      </c>
      <c r="AD25" s="2">
        <f t="shared" si="11"/>
        <v>1.3912301972588164</v>
      </c>
      <c r="AE25" s="2">
        <f t="shared" si="11"/>
        <v>1.4227901972588164</v>
      </c>
      <c r="AF25" s="2">
        <f t="shared" si="11"/>
        <v>1.4543501972588164</v>
      </c>
      <c r="AG25" s="2">
        <f t="shared" si="11"/>
        <v>1.4859101972588165</v>
      </c>
      <c r="AH25" s="2">
        <f t="shared" si="11"/>
        <v>1.5174701972588163</v>
      </c>
      <c r="AI25" s="2">
        <f t="shared" si="11"/>
        <v>1.5490301972588165</v>
      </c>
      <c r="AJ25" s="2">
        <f t="shared" si="11"/>
        <v>1.5805901972588163</v>
      </c>
      <c r="AK25" s="2">
        <f t="shared" si="11"/>
        <v>1.6121501972588164</v>
      </c>
      <c r="AL25" s="2">
        <f t="shared" si="11"/>
        <v>1.6437101972588164</v>
      </c>
      <c r="AM25" s="2">
        <f t="shared" si="11"/>
        <v>1.6752701972588164</v>
      </c>
      <c r="AN25" s="2">
        <f t="shared" si="11"/>
        <v>1.7068301972588165</v>
      </c>
      <c r="AO25" s="2">
        <f t="shared" si="11"/>
        <v>1.7383901972588165</v>
      </c>
      <c r="AP25" s="2">
        <f t="shared" si="11"/>
        <v>1.7699501972588163</v>
      </c>
      <c r="AQ25" s="2">
        <f t="shared" si="11"/>
        <v>1.8015101972588163</v>
      </c>
      <c r="AR25" s="2">
        <f t="shared" si="11"/>
        <v>1.8330701972588164</v>
      </c>
      <c r="AS25" s="2">
        <f t="shared" si="11"/>
        <v>1.8646301972588164</v>
      </c>
      <c r="AT25" s="2">
        <f t="shared" si="11"/>
        <v>1.8961901972588164</v>
      </c>
      <c r="AU25" s="2">
        <f t="shared" si="11"/>
        <v>1.9277501972588165</v>
      </c>
      <c r="AV25" s="2">
        <f t="shared" si="11"/>
        <v>1.9593101972588163</v>
      </c>
      <c r="AW25" s="2">
        <f t="shared" si="11"/>
        <v>1.9908701972588163</v>
      </c>
      <c r="AX25" s="2">
        <f t="shared" si="11"/>
        <v>2.0224301972588163</v>
      </c>
      <c r="AY25" s="2">
        <f t="shared" si="11"/>
        <v>2.0539901972588162</v>
      </c>
      <c r="AZ25" s="2">
        <f t="shared" si="11"/>
        <v>2.0855501972588164</v>
      </c>
      <c r="BA25" s="2">
        <f t="shared" si="11"/>
        <v>2.1171101972588167</v>
      </c>
      <c r="BB25" s="2">
        <f t="shared" si="11"/>
        <v>2.1486701972588165</v>
      </c>
      <c r="BC25" s="2">
        <f t="shared" si="11"/>
        <v>2.1802301972588163</v>
      </c>
      <c r="BD25" s="2">
        <f t="shared" si="11"/>
        <v>2.2117901972588161</v>
      </c>
      <c r="BE25" s="2">
        <f t="shared" si="11"/>
        <v>2.2433501972588163</v>
      </c>
      <c r="BF25" s="2">
        <f t="shared" si="11"/>
        <v>2.2749101972588166</v>
      </c>
      <c r="BG25" s="2">
        <f t="shared" si="11"/>
        <v>2.3064701972588164</v>
      </c>
      <c r="BH25" s="2">
        <f t="shared" si="11"/>
        <v>2.3380301972588162</v>
      </c>
      <c r="BI25" s="2">
        <f t="shared" si="11"/>
        <v>2.369590197258816</v>
      </c>
      <c r="BJ25" s="2">
        <f t="shared" si="11"/>
        <v>2.4011501972588163</v>
      </c>
      <c r="BK25" s="2">
        <f t="shared" si="11"/>
        <v>2.4327101972588165</v>
      </c>
      <c r="BL25" s="2">
        <f t="shared" si="11"/>
        <v>2.4642701972588164</v>
      </c>
      <c r="BM25" s="2">
        <f t="shared" si="11"/>
        <v>2.4958301972588162</v>
      </c>
      <c r="BN25" s="2">
        <f t="shared" si="11"/>
        <v>2.5273901972588164</v>
      </c>
      <c r="BO25" s="2">
        <f t="shared" si="11"/>
        <v>2.5589501972588162</v>
      </c>
      <c r="BP25" s="2">
        <f t="shared" si="11"/>
        <v>2.5905101972588165</v>
      </c>
      <c r="BQ25" s="2">
        <f t="shared" si="11"/>
        <v>2.6220701972588163</v>
      </c>
      <c r="BR25" s="2">
        <f t="shared" si="11"/>
        <v>2.6536301972588161</v>
      </c>
      <c r="BS25" s="2">
        <f t="shared" si="11"/>
        <v>2.6851901972588159</v>
      </c>
      <c r="BT25" s="2">
        <f t="shared" si="11"/>
        <v>2.7167501972588166</v>
      </c>
      <c r="BU25" s="2">
        <f t="shared" si="11"/>
        <v>2.7483101972588164</v>
      </c>
      <c r="BV25" s="2">
        <f t="shared" si="11"/>
        <v>2.7798701972588162</v>
      </c>
      <c r="BW25" s="2">
        <f t="shared" si="11"/>
        <v>2.811430197258816</v>
      </c>
      <c r="BX25" s="2">
        <f t="shared" si="11"/>
        <v>2.8429901972588167</v>
      </c>
      <c r="BY25" s="2">
        <f t="shared" si="11"/>
        <v>2.8745501972588166</v>
      </c>
      <c r="BZ25" s="2">
        <f t="shared" si="11"/>
        <v>2.9061101972588164</v>
      </c>
      <c r="CA25" s="2">
        <f t="shared" si="11"/>
        <v>2.9376701972588162</v>
      </c>
      <c r="CB25" s="2">
        <f t="shared" si="11"/>
        <v>2.969230197258816</v>
      </c>
      <c r="CC25" s="2">
        <f t="shared" si="11"/>
        <v>3.0007901972588167</v>
      </c>
      <c r="CD25" s="2">
        <f t="shared" si="11"/>
        <v>3.0323501972588165</v>
      </c>
      <c r="CE25" s="2">
        <f t="shared" si="11"/>
        <v>3.0639101972588163</v>
      </c>
      <c r="CF25" s="2">
        <f t="shared" ref="CF25:DB33" si="12">0.03156*CF$6+$B25</f>
        <v>3.0954701972588161</v>
      </c>
      <c r="CG25" s="2">
        <f t="shared" si="12"/>
        <v>3.1270301972588159</v>
      </c>
      <c r="CH25" s="2">
        <f t="shared" si="12"/>
        <v>3.1585901972588166</v>
      </c>
      <c r="CI25" s="2">
        <f t="shared" si="12"/>
        <v>3.1901501972588164</v>
      </c>
      <c r="CJ25" s="2">
        <f t="shared" si="12"/>
        <v>3.2217101972588162</v>
      </c>
      <c r="CK25" s="2">
        <f t="shared" si="12"/>
        <v>3.2532701972588161</v>
      </c>
      <c r="CL25" s="2">
        <f t="shared" si="12"/>
        <v>3.2848301972588159</v>
      </c>
      <c r="CM25" s="2">
        <f t="shared" si="12"/>
        <v>3.3163901972588166</v>
      </c>
      <c r="CN25" s="2">
        <f t="shared" si="12"/>
        <v>3.3479501972588164</v>
      </c>
      <c r="CO25" s="2">
        <f t="shared" si="12"/>
        <v>3.3795101972588162</v>
      </c>
      <c r="CP25" s="2">
        <f t="shared" si="12"/>
        <v>3.411070197258816</v>
      </c>
      <c r="CQ25" s="2">
        <f t="shared" si="12"/>
        <v>3.4426301972588167</v>
      </c>
      <c r="CR25" s="2">
        <f t="shared" si="12"/>
        <v>3.4741901972588165</v>
      </c>
      <c r="CS25" s="2">
        <f t="shared" si="12"/>
        <v>3.5057501972588163</v>
      </c>
      <c r="CT25" s="2">
        <f t="shared" si="12"/>
        <v>3.5373101972588161</v>
      </c>
      <c r="CU25" s="2">
        <f t="shared" si="12"/>
        <v>3.5688701972588159</v>
      </c>
      <c r="CV25" s="2">
        <f t="shared" si="12"/>
        <v>3.6004301972588166</v>
      </c>
      <c r="CW25" s="2">
        <f t="shared" si="12"/>
        <v>3.6319901972588164</v>
      </c>
      <c r="CX25" s="2">
        <f t="shared" si="12"/>
        <v>3.6635501972588163</v>
      </c>
      <c r="CY25" s="2">
        <f t="shared" si="12"/>
        <v>3.6951101972588161</v>
      </c>
      <c r="CZ25" s="2">
        <f t="shared" si="12"/>
        <v>3.7266701972588159</v>
      </c>
      <c r="DA25" s="2">
        <f t="shared" si="12"/>
        <v>3.7582301972588166</v>
      </c>
      <c r="DB25" s="2">
        <f t="shared" si="12"/>
        <v>3.7897901972588164</v>
      </c>
    </row>
    <row r="26" spans="2:106">
      <c r="B26" s="157">
        <f t="shared" si="0"/>
        <v>0.64779011325932045</v>
      </c>
      <c r="F26" s="159">
        <v>6.4</v>
      </c>
      <c r="G26" s="2">
        <f t="shared" ref="G26:V41" si="13">0.03156*G$6+$B26</f>
        <v>0.67935011325932049</v>
      </c>
      <c r="H26" s="2">
        <f t="shared" si="13"/>
        <v>0.71091011325932041</v>
      </c>
      <c r="I26" s="2">
        <f t="shared" si="13"/>
        <v>0.74247011325932044</v>
      </c>
      <c r="J26" s="2">
        <f t="shared" si="13"/>
        <v>0.77403011325932047</v>
      </c>
      <c r="K26" s="2">
        <f t="shared" si="13"/>
        <v>0.8055901132593204</v>
      </c>
      <c r="L26" s="2">
        <f t="shared" si="13"/>
        <v>0.83715011325932043</v>
      </c>
      <c r="M26" s="2">
        <f t="shared" si="13"/>
        <v>0.86871011325932046</v>
      </c>
      <c r="N26" s="2">
        <f t="shared" si="13"/>
        <v>0.90027011325932049</v>
      </c>
      <c r="O26" s="2">
        <f t="shared" si="13"/>
        <v>0.93183011325932041</v>
      </c>
      <c r="P26" s="2">
        <f t="shared" si="13"/>
        <v>0.96339011325932045</v>
      </c>
      <c r="Q26" s="2">
        <f t="shared" si="13"/>
        <v>0.99495011325932037</v>
      </c>
      <c r="R26" s="2">
        <f t="shared" si="13"/>
        <v>1.0265101132593204</v>
      </c>
      <c r="S26" s="2">
        <f t="shared" si="13"/>
        <v>1.0580701132593204</v>
      </c>
      <c r="T26" s="2">
        <f t="shared" si="13"/>
        <v>1.0896301132593205</v>
      </c>
      <c r="U26" s="2">
        <f t="shared" si="13"/>
        <v>1.1211901132593205</v>
      </c>
      <c r="V26" s="2">
        <f t="shared" si="13"/>
        <v>1.1527501132593203</v>
      </c>
      <c r="W26" s="2">
        <f t="shared" si="11"/>
        <v>1.1843101132593206</v>
      </c>
      <c r="X26" s="2">
        <f t="shared" si="11"/>
        <v>1.2158701132593204</v>
      </c>
      <c r="Y26" s="2">
        <f t="shared" si="11"/>
        <v>1.2474301132593204</v>
      </c>
      <c r="Z26" s="2">
        <f t="shared" si="11"/>
        <v>1.2789901132593204</v>
      </c>
      <c r="AA26" s="2">
        <f t="shared" si="11"/>
        <v>1.3105501132593202</v>
      </c>
      <c r="AB26" s="2">
        <f t="shared" si="11"/>
        <v>1.3421101132593205</v>
      </c>
      <c r="AC26" s="2">
        <f t="shared" si="11"/>
        <v>1.3736701132593203</v>
      </c>
      <c r="AD26" s="2">
        <f t="shared" si="11"/>
        <v>1.4052301132593203</v>
      </c>
      <c r="AE26" s="2">
        <f t="shared" si="11"/>
        <v>1.4367901132593204</v>
      </c>
      <c r="AF26" s="2">
        <f t="shared" si="11"/>
        <v>1.4683501132593204</v>
      </c>
      <c r="AG26" s="2">
        <f t="shared" si="11"/>
        <v>1.4999101132593204</v>
      </c>
      <c r="AH26" s="2">
        <f t="shared" si="11"/>
        <v>1.5314701132593203</v>
      </c>
      <c r="AI26" s="2">
        <f t="shared" si="11"/>
        <v>1.5630301132593205</v>
      </c>
      <c r="AJ26" s="2">
        <f t="shared" si="11"/>
        <v>1.5945901132593203</v>
      </c>
      <c r="AK26" s="2">
        <f t="shared" si="11"/>
        <v>1.6261501132593204</v>
      </c>
      <c r="AL26" s="2">
        <f t="shared" si="11"/>
        <v>1.6577101132593204</v>
      </c>
      <c r="AM26" s="2">
        <f t="shared" si="11"/>
        <v>1.6892701132593204</v>
      </c>
      <c r="AN26" s="2">
        <f t="shared" si="11"/>
        <v>1.7208301132593204</v>
      </c>
      <c r="AO26" s="2">
        <f t="shared" si="11"/>
        <v>1.7523901132593205</v>
      </c>
      <c r="AP26" s="2">
        <f t="shared" si="11"/>
        <v>1.7839501132593203</v>
      </c>
      <c r="AQ26" s="2">
        <f t="shared" si="11"/>
        <v>1.8155101132593203</v>
      </c>
      <c r="AR26" s="2">
        <f t="shared" si="11"/>
        <v>1.8470701132593204</v>
      </c>
      <c r="AS26" s="2">
        <f t="shared" si="11"/>
        <v>1.8786301132593204</v>
      </c>
      <c r="AT26" s="2">
        <f t="shared" si="11"/>
        <v>1.9101901132593204</v>
      </c>
      <c r="AU26" s="2">
        <f t="shared" si="11"/>
        <v>1.9417501132593205</v>
      </c>
      <c r="AV26" s="2">
        <f t="shared" si="11"/>
        <v>1.9733101132593203</v>
      </c>
      <c r="AW26" s="2">
        <f t="shared" si="11"/>
        <v>2.0048701132593205</v>
      </c>
      <c r="AX26" s="2">
        <f t="shared" si="11"/>
        <v>2.0364301132593203</v>
      </c>
      <c r="AY26" s="2">
        <f t="shared" si="11"/>
        <v>2.0679901132593201</v>
      </c>
      <c r="AZ26" s="2">
        <f t="shared" si="11"/>
        <v>2.0995501132593204</v>
      </c>
      <c r="BA26" s="2">
        <f t="shared" si="11"/>
        <v>2.1311101132593206</v>
      </c>
      <c r="BB26" s="2">
        <f t="shared" si="11"/>
        <v>2.1626701132593205</v>
      </c>
      <c r="BC26" s="2">
        <f t="shared" si="11"/>
        <v>2.1942301132593203</v>
      </c>
      <c r="BD26" s="2">
        <f t="shared" si="11"/>
        <v>2.2257901132593201</v>
      </c>
      <c r="BE26" s="2">
        <f t="shared" si="11"/>
        <v>2.2573501132593203</v>
      </c>
      <c r="BF26" s="2">
        <f t="shared" si="11"/>
        <v>2.2889101132593206</v>
      </c>
      <c r="BG26" s="2">
        <f t="shared" si="11"/>
        <v>2.3204701132593204</v>
      </c>
      <c r="BH26" s="2">
        <f t="shared" si="11"/>
        <v>2.3520301132593202</v>
      </c>
      <c r="BI26" s="2">
        <f t="shared" si="11"/>
        <v>2.38359011325932</v>
      </c>
      <c r="BJ26" s="2">
        <f t="shared" si="11"/>
        <v>2.4151501132593203</v>
      </c>
      <c r="BK26" s="2">
        <f t="shared" si="11"/>
        <v>2.4467101132593205</v>
      </c>
      <c r="BL26" s="2">
        <f t="shared" si="11"/>
        <v>2.4782701132593203</v>
      </c>
      <c r="BM26" s="2">
        <f t="shared" si="11"/>
        <v>2.5098301132593202</v>
      </c>
      <c r="BN26" s="2">
        <f t="shared" si="11"/>
        <v>2.5413901132593204</v>
      </c>
      <c r="BO26" s="2">
        <f t="shared" si="11"/>
        <v>2.5729501132593202</v>
      </c>
      <c r="BP26" s="2">
        <f t="shared" si="11"/>
        <v>2.6045101132593205</v>
      </c>
      <c r="BQ26" s="2">
        <f t="shared" si="11"/>
        <v>2.6360701132593203</v>
      </c>
      <c r="BR26" s="2">
        <f t="shared" si="11"/>
        <v>2.6676301132593201</v>
      </c>
      <c r="BS26" s="2">
        <f t="shared" si="11"/>
        <v>2.6991901132593199</v>
      </c>
      <c r="BT26" s="2">
        <f t="shared" si="11"/>
        <v>2.7307501132593206</v>
      </c>
      <c r="BU26" s="2">
        <f t="shared" si="11"/>
        <v>2.7623101132593204</v>
      </c>
      <c r="BV26" s="2">
        <f t="shared" si="11"/>
        <v>2.7938701132593202</v>
      </c>
      <c r="BW26" s="2">
        <f t="shared" si="11"/>
        <v>2.82543011325932</v>
      </c>
      <c r="BX26" s="2">
        <f t="shared" si="11"/>
        <v>2.8569901132593207</v>
      </c>
      <c r="BY26" s="2">
        <f t="shared" si="11"/>
        <v>2.8885501132593205</v>
      </c>
      <c r="BZ26" s="2">
        <f t="shared" si="11"/>
        <v>2.9201101132593204</v>
      </c>
      <c r="CA26" s="2">
        <f t="shared" si="11"/>
        <v>2.9516701132593202</v>
      </c>
      <c r="CB26" s="2">
        <f t="shared" si="11"/>
        <v>2.98323011325932</v>
      </c>
      <c r="CC26" s="2">
        <f t="shared" si="11"/>
        <v>3.0147901132593207</v>
      </c>
      <c r="CD26" s="2">
        <f t="shared" si="11"/>
        <v>3.0463501132593205</v>
      </c>
      <c r="CE26" s="2">
        <f t="shared" si="11"/>
        <v>3.0779101132593203</v>
      </c>
      <c r="CF26" s="2">
        <f t="shared" si="12"/>
        <v>3.1094701132593201</v>
      </c>
      <c r="CG26" s="2">
        <f t="shared" si="12"/>
        <v>3.1410301132593199</v>
      </c>
      <c r="CH26" s="2">
        <f t="shared" si="12"/>
        <v>3.1725901132593206</v>
      </c>
      <c r="CI26" s="2">
        <f t="shared" si="12"/>
        <v>3.2041501132593204</v>
      </c>
      <c r="CJ26" s="2">
        <f t="shared" si="12"/>
        <v>3.2357101132593202</v>
      </c>
      <c r="CK26" s="2">
        <f t="shared" si="12"/>
        <v>3.26727011325932</v>
      </c>
      <c r="CL26" s="2">
        <f t="shared" si="12"/>
        <v>3.2988301132593199</v>
      </c>
      <c r="CM26" s="2">
        <f t="shared" si="12"/>
        <v>3.3303901132593206</v>
      </c>
      <c r="CN26" s="2">
        <f t="shared" si="12"/>
        <v>3.3619501132593204</v>
      </c>
      <c r="CO26" s="2">
        <f t="shared" si="12"/>
        <v>3.3935101132593202</v>
      </c>
      <c r="CP26" s="2">
        <f t="shared" si="12"/>
        <v>3.42507011325932</v>
      </c>
      <c r="CQ26" s="2">
        <f t="shared" si="12"/>
        <v>3.4566301132593207</v>
      </c>
      <c r="CR26" s="2">
        <f t="shared" si="12"/>
        <v>3.4881901132593205</v>
      </c>
      <c r="CS26" s="2">
        <f t="shared" si="12"/>
        <v>3.5197501132593203</v>
      </c>
      <c r="CT26" s="2">
        <f t="shared" si="12"/>
        <v>3.5513101132593201</v>
      </c>
      <c r="CU26" s="2">
        <f t="shared" si="12"/>
        <v>3.5828701132593199</v>
      </c>
      <c r="CV26" s="2">
        <f t="shared" si="12"/>
        <v>3.6144301132593206</v>
      </c>
      <c r="CW26" s="2">
        <f t="shared" si="12"/>
        <v>3.6459901132593204</v>
      </c>
      <c r="CX26" s="2">
        <f t="shared" si="12"/>
        <v>3.6775501132593202</v>
      </c>
      <c r="CY26" s="2">
        <f t="shared" si="12"/>
        <v>3.7091101132593201</v>
      </c>
      <c r="CZ26" s="2">
        <f t="shared" si="12"/>
        <v>3.7406701132593199</v>
      </c>
      <c r="DA26" s="2">
        <f t="shared" si="12"/>
        <v>3.7722301132593206</v>
      </c>
      <c r="DB26" s="2">
        <f t="shared" si="12"/>
        <v>3.8037901132593204</v>
      </c>
    </row>
    <row r="27" spans="2:106">
      <c r="B27" s="157">
        <f t="shared" si="0"/>
        <v>0.66179002925982444</v>
      </c>
      <c r="C27" s="2">
        <v>0.66180000000000005</v>
      </c>
      <c r="F27" s="159">
        <v>6.5</v>
      </c>
      <c r="G27" s="2">
        <f t="shared" si="13"/>
        <v>0.69335002925982447</v>
      </c>
      <c r="H27" s="2">
        <f t="shared" si="13"/>
        <v>0.7249100292598244</v>
      </c>
      <c r="I27" s="2">
        <f t="shared" si="13"/>
        <v>0.75647002925982443</v>
      </c>
      <c r="J27" s="2">
        <f t="shared" si="13"/>
        <v>0.78803002925982446</v>
      </c>
      <c r="K27" s="2">
        <f t="shared" si="13"/>
        <v>0.81959002925982438</v>
      </c>
      <c r="L27" s="2">
        <f t="shared" si="13"/>
        <v>0.85115002925982441</v>
      </c>
      <c r="M27" s="2">
        <f t="shared" si="13"/>
        <v>0.88271002925982445</v>
      </c>
      <c r="N27" s="2">
        <f t="shared" si="13"/>
        <v>0.91427002925982448</v>
      </c>
      <c r="O27" s="2">
        <f t="shared" si="13"/>
        <v>0.9458300292598244</v>
      </c>
      <c r="P27" s="2">
        <f t="shared" si="13"/>
        <v>0.97739002925982443</v>
      </c>
      <c r="Q27" s="2">
        <f t="shared" si="13"/>
        <v>1.0089500292598244</v>
      </c>
      <c r="R27" s="2">
        <f t="shared" si="13"/>
        <v>1.0405100292598244</v>
      </c>
      <c r="S27" s="2">
        <f t="shared" si="13"/>
        <v>1.0720700292598244</v>
      </c>
      <c r="T27" s="2">
        <f t="shared" si="13"/>
        <v>1.1036300292598245</v>
      </c>
      <c r="U27" s="2">
        <f t="shared" si="13"/>
        <v>1.1351900292598245</v>
      </c>
      <c r="V27" s="2">
        <f t="shared" si="13"/>
        <v>1.1667500292598243</v>
      </c>
      <c r="W27" s="2">
        <f t="shared" si="11"/>
        <v>1.1983100292598245</v>
      </c>
      <c r="X27" s="2">
        <f t="shared" si="11"/>
        <v>1.2298700292598244</v>
      </c>
      <c r="Y27" s="2">
        <f t="shared" si="11"/>
        <v>1.2614300292598244</v>
      </c>
      <c r="Z27" s="2">
        <f t="shared" si="11"/>
        <v>1.2929900292598244</v>
      </c>
      <c r="AA27" s="2">
        <f t="shared" si="11"/>
        <v>1.3245500292598242</v>
      </c>
      <c r="AB27" s="2">
        <f t="shared" si="11"/>
        <v>1.3561100292598245</v>
      </c>
      <c r="AC27" s="2">
        <f t="shared" si="11"/>
        <v>1.3876700292598243</v>
      </c>
      <c r="AD27" s="2">
        <f t="shared" si="11"/>
        <v>1.4192300292598243</v>
      </c>
      <c r="AE27" s="2">
        <f t="shared" si="11"/>
        <v>1.4507900292598244</v>
      </c>
      <c r="AF27" s="2">
        <f t="shared" si="11"/>
        <v>1.4823500292598244</v>
      </c>
      <c r="AG27" s="2">
        <f t="shared" si="11"/>
        <v>1.5139100292598244</v>
      </c>
      <c r="AH27" s="2">
        <f t="shared" si="11"/>
        <v>1.5454700292598242</v>
      </c>
      <c r="AI27" s="2">
        <f t="shared" si="11"/>
        <v>1.5770300292598245</v>
      </c>
      <c r="AJ27" s="2">
        <f t="shared" si="11"/>
        <v>1.6085900292598243</v>
      </c>
      <c r="AK27" s="2">
        <f t="shared" si="11"/>
        <v>1.6401500292598243</v>
      </c>
      <c r="AL27" s="2">
        <f t="shared" si="11"/>
        <v>1.6717100292598244</v>
      </c>
      <c r="AM27" s="2">
        <f t="shared" si="11"/>
        <v>1.7032700292598244</v>
      </c>
      <c r="AN27" s="2">
        <f t="shared" si="11"/>
        <v>1.7348300292598244</v>
      </c>
      <c r="AO27" s="2">
        <f t="shared" si="11"/>
        <v>1.7663900292598245</v>
      </c>
      <c r="AP27" s="2">
        <f t="shared" si="11"/>
        <v>1.7979500292598243</v>
      </c>
      <c r="AQ27" s="2">
        <f t="shared" si="11"/>
        <v>1.8295100292598243</v>
      </c>
      <c r="AR27" s="2">
        <f t="shared" si="11"/>
        <v>1.8610700292598243</v>
      </c>
      <c r="AS27" s="2">
        <f t="shared" si="11"/>
        <v>1.8926300292598244</v>
      </c>
      <c r="AT27" s="2">
        <f t="shared" si="11"/>
        <v>1.9241900292598244</v>
      </c>
      <c r="AU27" s="2">
        <f t="shared" si="11"/>
        <v>1.9557500292598244</v>
      </c>
      <c r="AV27" s="2">
        <f t="shared" si="11"/>
        <v>1.9873100292598243</v>
      </c>
      <c r="AW27" s="2">
        <f t="shared" si="11"/>
        <v>2.0188700292598245</v>
      </c>
      <c r="AX27" s="2">
        <f t="shared" si="11"/>
        <v>2.0504300292598243</v>
      </c>
      <c r="AY27" s="2">
        <f t="shared" si="11"/>
        <v>2.0819900292598241</v>
      </c>
      <c r="AZ27" s="2">
        <f t="shared" si="11"/>
        <v>2.1135500292598244</v>
      </c>
      <c r="BA27" s="2">
        <f t="shared" si="11"/>
        <v>2.1451100292598246</v>
      </c>
      <c r="BB27" s="2">
        <f t="shared" si="11"/>
        <v>2.1766700292598244</v>
      </c>
      <c r="BC27" s="2">
        <f t="shared" si="11"/>
        <v>2.2082300292598243</v>
      </c>
      <c r="BD27" s="2">
        <f t="shared" si="11"/>
        <v>2.2397900292598241</v>
      </c>
      <c r="BE27" s="2">
        <f t="shared" si="11"/>
        <v>2.2713500292598243</v>
      </c>
      <c r="BF27" s="2">
        <f t="shared" si="11"/>
        <v>2.3029100292598246</v>
      </c>
      <c r="BG27" s="2">
        <f t="shared" si="11"/>
        <v>2.3344700292598244</v>
      </c>
      <c r="BH27" s="2">
        <f t="shared" si="11"/>
        <v>2.3660300292598242</v>
      </c>
      <c r="BI27" s="2">
        <f t="shared" si="11"/>
        <v>2.397590029259824</v>
      </c>
      <c r="BJ27" s="2">
        <f t="shared" si="11"/>
        <v>2.4291500292598243</v>
      </c>
      <c r="BK27" s="2">
        <f t="shared" si="11"/>
        <v>2.4607100292598245</v>
      </c>
      <c r="BL27" s="2">
        <f t="shared" si="11"/>
        <v>2.4922700292598243</v>
      </c>
      <c r="BM27" s="2">
        <f t="shared" si="11"/>
        <v>2.5238300292598241</v>
      </c>
      <c r="BN27" s="2">
        <f t="shared" si="11"/>
        <v>2.5553900292598244</v>
      </c>
      <c r="BO27" s="2">
        <f t="shared" si="11"/>
        <v>2.5869500292598242</v>
      </c>
      <c r="BP27" s="2">
        <f t="shared" si="11"/>
        <v>2.6185100292598245</v>
      </c>
      <c r="BQ27" s="2">
        <f t="shared" si="11"/>
        <v>2.6500700292598243</v>
      </c>
      <c r="BR27" s="2">
        <f t="shared" si="11"/>
        <v>2.6816300292598241</v>
      </c>
      <c r="BS27" s="2">
        <f t="shared" si="11"/>
        <v>2.7131900292598239</v>
      </c>
      <c r="BT27" s="2">
        <f t="shared" si="11"/>
        <v>2.7447500292598246</v>
      </c>
      <c r="BU27" s="2">
        <f t="shared" si="11"/>
        <v>2.7763100292598244</v>
      </c>
      <c r="BV27" s="2">
        <f t="shared" si="11"/>
        <v>2.8078700292598242</v>
      </c>
      <c r="BW27" s="2">
        <f t="shared" si="11"/>
        <v>2.839430029259824</v>
      </c>
      <c r="BX27" s="2">
        <f t="shared" si="11"/>
        <v>2.8709900292598247</v>
      </c>
      <c r="BY27" s="2">
        <f t="shared" si="11"/>
        <v>2.9025500292598245</v>
      </c>
      <c r="BZ27" s="2">
        <f t="shared" si="11"/>
        <v>2.9341100292598243</v>
      </c>
      <c r="CA27" s="2">
        <f t="shared" si="11"/>
        <v>2.9656700292598241</v>
      </c>
      <c r="CB27" s="2">
        <f t="shared" si="11"/>
        <v>2.997230029259824</v>
      </c>
      <c r="CC27" s="2">
        <f t="shared" si="11"/>
        <v>3.0287900292598247</v>
      </c>
      <c r="CD27" s="2">
        <f t="shared" si="11"/>
        <v>3.0603500292598245</v>
      </c>
      <c r="CE27" s="2">
        <f t="shared" si="11"/>
        <v>3.0919100292598243</v>
      </c>
      <c r="CF27" s="2">
        <f t="shared" si="12"/>
        <v>3.1234700292598241</v>
      </c>
      <c r="CG27" s="2">
        <f t="shared" si="12"/>
        <v>3.1550300292598239</v>
      </c>
      <c r="CH27" s="2">
        <f t="shared" si="12"/>
        <v>3.1865900292598246</v>
      </c>
      <c r="CI27" s="2">
        <f t="shared" si="12"/>
        <v>3.2181500292598244</v>
      </c>
      <c r="CJ27" s="2">
        <f t="shared" si="12"/>
        <v>3.2497100292598242</v>
      </c>
      <c r="CK27" s="2">
        <f t="shared" si="12"/>
        <v>3.281270029259824</v>
      </c>
      <c r="CL27" s="2">
        <f t="shared" si="12"/>
        <v>3.3128300292598238</v>
      </c>
      <c r="CM27" s="2">
        <f t="shared" si="12"/>
        <v>3.3443900292598245</v>
      </c>
      <c r="CN27" s="2">
        <f t="shared" si="12"/>
        <v>3.3759500292598243</v>
      </c>
      <c r="CO27" s="2">
        <f t="shared" si="12"/>
        <v>3.4075100292598242</v>
      </c>
      <c r="CP27" s="2">
        <f t="shared" si="12"/>
        <v>3.439070029259824</v>
      </c>
      <c r="CQ27" s="2">
        <f t="shared" si="12"/>
        <v>3.4706300292598247</v>
      </c>
      <c r="CR27" s="2">
        <f t="shared" si="12"/>
        <v>3.5021900292598245</v>
      </c>
      <c r="CS27" s="2">
        <f t="shared" si="12"/>
        <v>3.5337500292598243</v>
      </c>
      <c r="CT27" s="2">
        <f t="shared" si="12"/>
        <v>3.5653100292598241</v>
      </c>
      <c r="CU27" s="2">
        <f t="shared" si="12"/>
        <v>3.5968700292598239</v>
      </c>
      <c r="CV27" s="2">
        <f t="shared" si="12"/>
        <v>3.6284300292598246</v>
      </c>
      <c r="CW27" s="2">
        <f t="shared" si="12"/>
        <v>3.6599900292598244</v>
      </c>
      <c r="CX27" s="2">
        <f t="shared" si="12"/>
        <v>3.6915500292598242</v>
      </c>
      <c r="CY27" s="2">
        <f t="shared" si="12"/>
        <v>3.723110029259824</v>
      </c>
      <c r="CZ27" s="2">
        <f t="shared" si="12"/>
        <v>3.7546700292598238</v>
      </c>
      <c r="DA27" s="2">
        <f t="shared" si="12"/>
        <v>3.7862300292598245</v>
      </c>
      <c r="DB27" s="2">
        <f t="shared" si="12"/>
        <v>3.8177900292598244</v>
      </c>
    </row>
    <row r="28" spans="2:106">
      <c r="B28" s="157">
        <f t="shared" si="0"/>
        <v>0.67578994526032843</v>
      </c>
      <c r="F28" s="159">
        <v>6.6</v>
      </c>
      <c r="G28" s="2">
        <f t="shared" si="13"/>
        <v>0.70734994526032846</v>
      </c>
      <c r="H28" s="2">
        <f t="shared" si="13"/>
        <v>0.73890994526032838</v>
      </c>
      <c r="I28" s="2">
        <f t="shared" si="13"/>
        <v>0.77046994526032841</v>
      </c>
      <c r="J28" s="2">
        <f t="shared" si="13"/>
        <v>0.80202994526032845</v>
      </c>
      <c r="K28" s="2">
        <f t="shared" si="13"/>
        <v>0.83358994526032837</v>
      </c>
      <c r="L28" s="2">
        <f t="shared" si="13"/>
        <v>0.8651499452603284</v>
      </c>
      <c r="M28" s="2">
        <f t="shared" si="13"/>
        <v>0.89670994526032843</v>
      </c>
      <c r="N28" s="2">
        <f t="shared" si="13"/>
        <v>0.92826994526032847</v>
      </c>
      <c r="O28" s="2">
        <f t="shared" si="13"/>
        <v>0.95982994526032839</v>
      </c>
      <c r="P28" s="2">
        <f t="shared" si="13"/>
        <v>0.99138994526032842</v>
      </c>
      <c r="Q28" s="2">
        <f t="shared" si="13"/>
        <v>1.0229499452603283</v>
      </c>
      <c r="R28" s="2">
        <f t="shared" si="13"/>
        <v>1.0545099452603284</v>
      </c>
      <c r="S28" s="2">
        <f t="shared" si="13"/>
        <v>1.0860699452603284</v>
      </c>
      <c r="T28" s="2">
        <f t="shared" si="13"/>
        <v>1.1176299452603284</v>
      </c>
      <c r="U28" s="2">
        <f t="shared" si="13"/>
        <v>1.1491899452603285</v>
      </c>
      <c r="V28" s="2">
        <f t="shared" si="13"/>
        <v>1.1807499452603283</v>
      </c>
      <c r="W28" s="2">
        <f t="shared" si="11"/>
        <v>1.2123099452603285</v>
      </c>
      <c r="X28" s="2">
        <f t="shared" si="11"/>
        <v>1.2438699452603283</v>
      </c>
      <c r="Y28" s="2">
        <f t="shared" si="11"/>
        <v>1.2754299452603284</v>
      </c>
      <c r="Z28" s="2">
        <f t="shared" si="11"/>
        <v>1.3069899452603284</v>
      </c>
      <c r="AA28" s="2">
        <f t="shared" si="11"/>
        <v>1.3385499452603282</v>
      </c>
      <c r="AB28" s="2">
        <f t="shared" si="11"/>
        <v>1.3701099452603285</v>
      </c>
      <c r="AC28" s="2">
        <f t="shared" si="11"/>
        <v>1.4016699452603283</v>
      </c>
      <c r="AD28" s="2">
        <f t="shared" si="11"/>
        <v>1.4332299452603283</v>
      </c>
      <c r="AE28" s="2">
        <f t="shared" si="11"/>
        <v>1.4647899452603284</v>
      </c>
      <c r="AF28" s="2">
        <f t="shared" si="11"/>
        <v>1.4963499452603284</v>
      </c>
      <c r="AG28" s="2">
        <f t="shared" si="11"/>
        <v>1.5279099452603284</v>
      </c>
      <c r="AH28" s="2">
        <f t="shared" si="11"/>
        <v>1.5594699452603282</v>
      </c>
      <c r="AI28" s="2">
        <f t="shared" si="11"/>
        <v>1.5910299452603285</v>
      </c>
      <c r="AJ28" s="2">
        <f t="shared" si="11"/>
        <v>1.6225899452603283</v>
      </c>
      <c r="AK28" s="2">
        <f t="shared" si="11"/>
        <v>1.6541499452603283</v>
      </c>
      <c r="AL28" s="2">
        <f t="shared" si="11"/>
        <v>1.6857099452603284</v>
      </c>
      <c r="AM28" s="2">
        <f t="shared" si="11"/>
        <v>1.7172699452603284</v>
      </c>
      <c r="AN28" s="2">
        <f t="shared" si="11"/>
        <v>1.7488299452603284</v>
      </c>
      <c r="AO28" s="2">
        <f t="shared" si="11"/>
        <v>1.7803899452603285</v>
      </c>
      <c r="AP28" s="2">
        <f t="shared" si="11"/>
        <v>1.8119499452603283</v>
      </c>
      <c r="AQ28" s="2">
        <f t="shared" si="11"/>
        <v>1.8435099452603283</v>
      </c>
      <c r="AR28" s="2">
        <f t="shared" si="11"/>
        <v>1.8750699452603283</v>
      </c>
      <c r="AS28" s="2">
        <f t="shared" si="11"/>
        <v>1.9066299452603284</v>
      </c>
      <c r="AT28" s="2">
        <f t="shared" si="11"/>
        <v>1.9381899452603284</v>
      </c>
      <c r="AU28" s="2">
        <f t="shared" si="11"/>
        <v>1.9697499452603284</v>
      </c>
      <c r="AV28" s="2">
        <f t="shared" si="11"/>
        <v>2.0013099452603282</v>
      </c>
      <c r="AW28" s="2">
        <f t="shared" si="11"/>
        <v>2.0328699452603285</v>
      </c>
      <c r="AX28" s="2">
        <f t="shared" si="11"/>
        <v>2.0644299452603283</v>
      </c>
      <c r="AY28" s="2">
        <f t="shared" si="11"/>
        <v>2.0959899452603281</v>
      </c>
      <c r="AZ28" s="2">
        <f t="shared" si="11"/>
        <v>2.1275499452603284</v>
      </c>
      <c r="BA28" s="2">
        <f t="shared" si="11"/>
        <v>2.1591099452603286</v>
      </c>
      <c r="BB28" s="2">
        <f t="shared" si="11"/>
        <v>2.1906699452603284</v>
      </c>
      <c r="BC28" s="2">
        <f t="shared" si="11"/>
        <v>2.2222299452603282</v>
      </c>
      <c r="BD28" s="2">
        <f t="shared" si="11"/>
        <v>2.2537899452603281</v>
      </c>
      <c r="BE28" s="2">
        <f t="shared" si="11"/>
        <v>2.2853499452603283</v>
      </c>
      <c r="BF28" s="2">
        <f t="shared" si="11"/>
        <v>2.3169099452603286</v>
      </c>
      <c r="BG28" s="2">
        <f t="shared" si="11"/>
        <v>2.3484699452603284</v>
      </c>
      <c r="BH28" s="2">
        <f t="shared" si="11"/>
        <v>2.3800299452603282</v>
      </c>
      <c r="BI28" s="2">
        <f t="shared" si="11"/>
        <v>2.411589945260328</v>
      </c>
      <c r="BJ28" s="2">
        <f t="shared" si="11"/>
        <v>2.4431499452603282</v>
      </c>
      <c r="BK28" s="2">
        <f t="shared" si="11"/>
        <v>2.4747099452603285</v>
      </c>
      <c r="BL28" s="2">
        <f t="shared" si="11"/>
        <v>2.5062699452603283</v>
      </c>
      <c r="BM28" s="2">
        <f t="shared" si="11"/>
        <v>2.5378299452603281</v>
      </c>
      <c r="BN28" s="2">
        <f t="shared" si="11"/>
        <v>2.5693899452603284</v>
      </c>
      <c r="BO28" s="2">
        <f t="shared" si="11"/>
        <v>2.6009499452603282</v>
      </c>
      <c r="BP28" s="2">
        <f t="shared" si="11"/>
        <v>2.6325099452603284</v>
      </c>
      <c r="BQ28" s="2">
        <f t="shared" si="11"/>
        <v>2.6640699452603283</v>
      </c>
      <c r="BR28" s="2">
        <f t="shared" si="11"/>
        <v>2.6956299452603281</v>
      </c>
      <c r="BS28" s="2">
        <f t="shared" si="11"/>
        <v>2.7271899452603279</v>
      </c>
      <c r="BT28" s="2">
        <f t="shared" si="11"/>
        <v>2.7587499452603286</v>
      </c>
      <c r="BU28" s="2">
        <f t="shared" si="11"/>
        <v>2.7903099452603284</v>
      </c>
      <c r="BV28" s="2">
        <f t="shared" si="11"/>
        <v>2.8218699452603282</v>
      </c>
      <c r="BW28" s="2">
        <f t="shared" si="11"/>
        <v>2.853429945260328</v>
      </c>
      <c r="BX28" s="2">
        <f t="shared" si="11"/>
        <v>2.8849899452603287</v>
      </c>
      <c r="BY28" s="2">
        <f t="shared" si="11"/>
        <v>2.9165499452603285</v>
      </c>
      <c r="BZ28" s="2">
        <f t="shared" si="11"/>
        <v>2.9481099452603283</v>
      </c>
      <c r="CA28" s="2">
        <f t="shared" si="11"/>
        <v>2.9796699452603281</v>
      </c>
      <c r="CB28" s="2">
        <f t="shared" si="11"/>
        <v>3.0112299452603279</v>
      </c>
      <c r="CC28" s="2">
        <f t="shared" si="11"/>
        <v>3.0427899452603286</v>
      </c>
      <c r="CD28" s="2">
        <f t="shared" si="11"/>
        <v>3.0743499452603285</v>
      </c>
      <c r="CE28" s="2">
        <f t="shared" si="11"/>
        <v>3.1059099452603283</v>
      </c>
      <c r="CF28" s="2">
        <f t="shared" si="12"/>
        <v>3.1374699452603281</v>
      </c>
      <c r="CG28" s="2">
        <f t="shared" si="12"/>
        <v>3.1690299452603279</v>
      </c>
      <c r="CH28" s="2">
        <f t="shared" si="12"/>
        <v>3.2005899452603286</v>
      </c>
      <c r="CI28" s="2">
        <f t="shared" si="12"/>
        <v>3.2321499452603284</v>
      </c>
      <c r="CJ28" s="2">
        <f t="shared" si="12"/>
        <v>3.2637099452603282</v>
      </c>
      <c r="CK28" s="2">
        <f t="shared" si="12"/>
        <v>3.295269945260328</v>
      </c>
      <c r="CL28" s="2">
        <f t="shared" si="12"/>
        <v>3.3268299452603278</v>
      </c>
      <c r="CM28" s="2">
        <f t="shared" si="12"/>
        <v>3.3583899452603285</v>
      </c>
      <c r="CN28" s="2">
        <f t="shared" si="12"/>
        <v>3.3899499452603283</v>
      </c>
      <c r="CO28" s="2">
        <f t="shared" si="12"/>
        <v>3.4215099452603281</v>
      </c>
      <c r="CP28" s="2">
        <f t="shared" si="12"/>
        <v>3.453069945260328</v>
      </c>
      <c r="CQ28" s="2">
        <f t="shared" si="12"/>
        <v>3.4846299452603287</v>
      </c>
      <c r="CR28" s="2">
        <f t="shared" si="12"/>
        <v>3.5161899452603285</v>
      </c>
      <c r="CS28" s="2">
        <f t="shared" si="12"/>
        <v>3.5477499452603283</v>
      </c>
      <c r="CT28" s="2">
        <f t="shared" si="12"/>
        <v>3.5793099452603281</v>
      </c>
      <c r="CU28" s="2">
        <f t="shared" si="12"/>
        <v>3.6108699452603279</v>
      </c>
      <c r="CV28" s="2">
        <f t="shared" si="12"/>
        <v>3.6424299452603286</v>
      </c>
      <c r="CW28" s="2">
        <f t="shared" si="12"/>
        <v>3.6739899452603284</v>
      </c>
      <c r="CX28" s="2">
        <f t="shared" si="12"/>
        <v>3.7055499452603282</v>
      </c>
      <c r="CY28" s="2">
        <f t="shared" si="12"/>
        <v>3.737109945260328</v>
      </c>
      <c r="CZ28" s="2">
        <f t="shared" si="12"/>
        <v>3.7686699452603278</v>
      </c>
      <c r="DA28" s="2">
        <f t="shared" si="12"/>
        <v>3.8002299452603285</v>
      </c>
      <c r="DB28" s="2">
        <f t="shared" si="12"/>
        <v>3.8317899452603283</v>
      </c>
    </row>
    <row r="29" spans="2:106">
      <c r="B29" s="157">
        <f t="shared" si="0"/>
        <v>0.68978986126083242</v>
      </c>
      <c r="F29" s="159">
        <v>6.7</v>
      </c>
      <c r="G29" s="2">
        <f t="shared" si="13"/>
        <v>0.72134986126083245</v>
      </c>
      <c r="H29" s="2">
        <f t="shared" si="13"/>
        <v>0.75290986126083237</v>
      </c>
      <c r="I29" s="2">
        <f t="shared" si="13"/>
        <v>0.7844698612608324</v>
      </c>
      <c r="J29" s="2">
        <f t="shared" si="13"/>
        <v>0.81602986126083243</v>
      </c>
      <c r="K29" s="2">
        <f t="shared" si="13"/>
        <v>0.84758986126083236</v>
      </c>
      <c r="L29" s="2">
        <f t="shared" si="13"/>
        <v>0.87914986126083239</v>
      </c>
      <c r="M29" s="2">
        <f t="shared" si="13"/>
        <v>0.91070986126083242</v>
      </c>
      <c r="N29" s="2">
        <f t="shared" si="13"/>
        <v>0.94226986126083245</v>
      </c>
      <c r="O29" s="2">
        <f t="shared" si="13"/>
        <v>0.97382986126083237</v>
      </c>
      <c r="P29" s="2">
        <f t="shared" si="13"/>
        <v>1.0053898612608325</v>
      </c>
      <c r="Q29" s="2">
        <f t="shared" si="13"/>
        <v>1.0369498612608323</v>
      </c>
      <c r="R29" s="2">
        <f t="shared" si="13"/>
        <v>1.0685098612608324</v>
      </c>
      <c r="S29" s="2">
        <f t="shared" si="13"/>
        <v>1.1000698612608324</v>
      </c>
      <c r="T29" s="2">
        <f t="shared" si="13"/>
        <v>1.1316298612608324</v>
      </c>
      <c r="U29" s="2">
        <f t="shared" si="13"/>
        <v>1.1631898612608325</v>
      </c>
      <c r="V29" s="2">
        <f t="shared" si="13"/>
        <v>1.1947498612608323</v>
      </c>
      <c r="W29" s="2">
        <f t="shared" si="11"/>
        <v>1.2263098612608325</v>
      </c>
      <c r="X29" s="2">
        <f t="shared" si="11"/>
        <v>1.2578698612608323</v>
      </c>
      <c r="Y29" s="2">
        <f t="shared" si="11"/>
        <v>1.2894298612608324</v>
      </c>
      <c r="Z29" s="2">
        <f t="shared" si="11"/>
        <v>1.3209898612608324</v>
      </c>
      <c r="AA29" s="2">
        <f t="shared" si="11"/>
        <v>1.3525498612608322</v>
      </c>
      <c r="AB29" s="2">
        <f t="shared" si="11"/>
        <v>1.3841098612608325</v>
      </c>
      <c r="AC29" s="2">
        <f t="shared" si="11"/>
        <v>1.4156698612608323</v>
      </c>
      <c r="AD29" s="2">
        <f t="shared" si="11"/>
        <v>1.4472298612608323</v>
      </c>
      <c r="AE29" s="2">
        <f t="shared" ref="AE29:CP33" si="14">0.03156*AE$6+$B29</f>
        <v>1.4787898612608323</v>
      </c>
      <c r="AF29" s="2">
        <f t="shared" si="14"/>
        <v>1.5103498612608324</v>
      </c>
      <c r="AG29" s="2">
        <f t="shared" si="14"/>
        <v>1.5419098612608324</v>
      </c>
      <c r="AH29" s="2">
        <f t="shared" si="14"/>
        <v>1.5734698612608322</v>
      </c>
      <c r="AI29" s="2">
        <f t="shared" si="14"/>
        <v>1.6050298612608325</v>
      </c>
      <c r="AJ29" s="2">
        <f t="shared" si="14"/>
        <v>1.6365898612608323</v>
      </c>
      <c r="AK29" s="2">
        <f t="shared" si="14"/>
        <v>1.6681498612608323</v>
      </c>
      <c r="AL29" s="2">
        <f t="shared" si="14"/>
        <v>1.6997098612608323</v>
      </c>
      <c r="AM29" s="2">
        <f t="shared" si="14"/>
        <v>1.7312698612608324</v>
      </c>
      <c r="AN29" s="2">
        <f t="shared" si="14"/>
        <v>1.7628298612608324</v>
      </c>
      <c r="AO29" s="2">
        <f t="shared" si="14"/>
        <v>1.7943898612608324</v>
      </c>
      <c r="AP29" s="2">
        <f t="shared" si="14"/>
        <v>1.8259498612608323</v>
      </c>
      <c r="AQ29" s="2">
        <f t="shared" si="14"/>
        <v>1.8575098612608323</v>
      </c>
      <c r="AR29" s="2">
        <f t="shared" si="14"/>
        <v>1.8890698612608323</v>
      </c>
      <c r="AS29" s="2">
        <f t="shared" si="14"/>
        <v>1.9206298612608323</v>
      </c>
      <c r="AT29" s="2">
        <f t="shared" si="14"/>
        <v>1.9521898612608324</v>
      </c>
      <c r="AU29" s="2">
        <f t="shared" si="14"/>
        <v>1.9837498612608324</v>
      </c>
      <c r="AV29" s="2">
        <f t="shared" si="14"/>
        <v>2.0153098612608322</v>
      </c>
      <c r="AW29" s="2">
        <f t="shared" si="14"/>
        <v>2.0468698612608325</v>
      </c>
      <c r="AX29" s="2">
        <f t="shared" si="14"/>
        <v>2.0784298612608323</v>
      </c>
      <c r="AY29" s="2">
        <f t="shared" si="14"/>
        <v>2.1099898612608321</v>
      </c>
      <c r="AZ29" s="2">
        <f t="shared" si="14"/>
        <v>2.1415498612608324</v>
      </c>
      <c r="BA29" s="2">
        <f t="shared" si="14"/>
        <v>2.1731098612608326</v>
      </c>
      <c r="BB29" s="2">
        <f t="shared" si="14"/>
        <v>2.2046698612608324</v>
      </c>
      <c r="BC29" s="2">
        <f t="shared" si="14"/>
        <v>2.2362298612608322</v>
      </c>
      <c r="BD29" s="2">
        <f t="shared" si="14"/>
        <v>2.267789861260832</v>
      </c>
      <c r="BE29" s="2">
        <f t="shared" si="14"/>
        <v>2.2993498612608323</v>
      </c>
      <c r="BF29" s="2">
        <f t="shared" si="14"/>
        <v>2.3309098612608325</v>
      </c>
      <c r="BG29" s="2">
        <f t="shared" si="14"/>
        <v>2.3624698612608324</v>
      </c>
      <c r="BH29" s="2">
        <f t="shared" si="14"/>
        <v>2.3940298612608322</v>
      </c>
      <c r="BI29" s="2">
        <f t="shared" si="14"/>
        <v>2.425589861260832</v>
      </c>
      <c r="BJ29" s="2">
        <f t="shared" si="14"/>
        <v>2.4571498612608322</v>
      </c>
      <c r="BK29" s="2">
        <f t="shared" si="14"/>
        <v>2.4887098612608325</v>
      </c>
      <c r="BL29" s="2">
        <f t="shared" si="14"/>
        <v>2.5202698612608323</v>
      </c>
      <c r="BM29" s="2">
        <f t="shared" si="14"/>
        <v>2.5518298612608321</v>
      </c>
      <c r="BN29" s="2">
        <f t="shared" si="14"/>
        <v>2.5833898612608324</v>
      </c>
      <c r="BO29" s="2">
        <f t="shared" si="14"/>
        <v>2.6149498612608322</v>
      </c>
      <c r="BP29" s="2">
        <f t="shared" si="14"/>
        <v>2.6465098612608324</v>
      </c>
      <c r="BQ29" s="2">
        <f t="shared" si="14"/>
        <v>2.6780698612608322</v>
      </c>
      <c r="BR29" s="2">
        <f t="shared" si="14"/>
        <v>2.7096298612608321</v>
      </c>
      <c r="BS29" s="2">
        <f t="shared" si="14"/>
        <v>2.7411898612608319</v>
      </c>
      <c r="BT29" s="2">
        <f t="shared" si="14"/>
        <v>2.7727498612608326</v>
      </c>
      <c r="BU29" s="2">
        <f t="shared" si="14"/>
        <v>2.8043098612608324</v>
      </c>
      <c r="BV29" s="2">
        <f t="shared" si="14"/>
        <v>2.8358698612608322</v>
      </c>
      <c r="BW29" s="2">
        <f t="shared" si="14"/>
        <v>2.867429861260832</v>
      </c>
      <c r="BX29" s="2">
        <f t="shared" si="14"/>
        <v>2.8989898612608327</v>
      </c>
      <c r="BY29" s="2">
        <f t="shared" si="14"/>
        <v>2.9305498612608325</v>
      </c>
      <c r="BZ29" s="2">
        <f t="shared" si="14"/>
        <v>2.9621098612608323</v>
      </c>
      <c r="CA29" s="2">
        <f t="shared" si="14"/>
        <v>2.9936698612608321</v>
      </c>
      <c r="CB29" s="2">
        <f t="shared" si="14"/>
        <v>3.0252298612608319</v>
      </c>
      <c r="CC29" s="2">
        <f t="shared" si="14"/>
        <v>3.0567898612608326</v>
      </c>
      <c r="CD29" s="2">
        <f t="shared" si="14"/>
        <v>3.0883498612608324</v>
      </c>
      <c r="CE29" s="2">
        <f t="shared" si="14"/>
        <v>3.1199098612608323</v>
      </c>
      <c r="CF29" s="2">
        <f t="shared" si="14"/>
        <v>3.1514698612608321</v>
      </c>
      <c r="CG29" s="2">
        <f t="shared" si="14"/>
        <v>3.1830298612608319</v>
      </c>
      <c r="CH29" s="2">
        <f t="shared" si="14"/>
        <v>3.2145898612608326</v>
      </c>
      <c r="CI29" s="2">
        <f t="shared" si="14"/>
        <v>3.2461498612608324</v>
      </c>
      <c r="CJ29" s="2">
        <f t="shared" si="14"/>
        <v>3.2777098612608322</v>
      </c>
      <c r="CK29" s="2">
        <f t="shared" si="14"/>
        <v>3.309269861260832</v>
      </c>
      <c r="CL29" s="2">
        <f t="shared" si="14"/>
        <v>3.3408298612608318</v>
      </c>
      <c r="CM29" s="2">
        <f t="shared" si="14"/>
        <v>3.3723898612608325</v>
      </c>
      <c r="CN29" s="2">
        <f t="shared" si="14"/>
        <v>3.4039498612608323</v>
      </c>
      <c r="CO29" s="2">
        <f t="shared" si="14"/>
        <v>3.4355098612608321</v>
      </c>
      <c r="CP29" s="2">
        <f t="shared" si="14"/>
        <v>3.4670698612608319</v>
      </c>
      <c r="CQ29" s="2">
        <f t="shared" si="12"/>
        <v>3.4986298612608326</v>
      </c>
      <c r="CR29" s="2">
        <f t="shared" si="12"/>
        <v>3.5301898612608325</v>
      </c>
      <c r="CS29" s="2">
        <f t="shared" si="12"/>
        <v>3.5617498612608323</v>
      </c>
      <c r="CT29" s="2">
        <f t="shared" si="12"/>
        <v>3.5933098612608321</v>
      </c>
      <c r="CU29" s="2">
        <f t="shared" si="12"/>
        <v>3.6248698612608319</v>
      </c>
      <c r="CV29" s="2">
        <f t="shared" si="12"/>
        <v>3.6564298612608326</v>
      </c>
      <c r="CW29" s="2">
        <f t="shared" si="12"/>
        <v>3.6879898612608324</v>
      </c>
      <c r="CX29" s="2">
        <f t="shared" si="12"/>
        <v>3.7195498612608322</v>
      </c>
      <c r="CY29" s="2">
        <f t="shared" si="12"/>
        <v>3.751109861260832</v>
      </c>
      <c r="CZ29" s="2">
        <f t="shared" si="12"/>
        <v>3.7826698612608318</v>
      </c>
      <c r="DA29" s="2">
        <f t="shared" si="12"/>
        <v>3.8142298612608325</v>
      </c>
      <c r="DB29" s="2">
        <f t="shared" si="12"/>
        <v>3.8457898612608323</v>
      </c>
    </row>
    <row r="30" spans="2:106">
      <c r="B30" s="157">
        <f t="shared" si="0"/>
        <v>0.7037897772613364</v>
      </c>
      <c r="F30" s="159">
        <v>6.8</v>
      </c>
      <c r="G30" s="2">
        <f t="shared" si="13"/>
        <v>0.73534977726133643</v>
      </c>
      <c r="H30" s="2">
        <f t="shared" si="13"/>
        <v>0.76690977726133636</v>
      </c>
      <c r="I30" s="2">
        <f t="shared" si="13"/>
        <v>0.79846977726133639</v>
      </c>
      <c r="J30" s="2">
        <f t="shared" si="13"/>
        <v>0.83002977726133642</v>
      </c>
      <c r="K30" s="2">
        <f t="shared" si="13"/>
        <v>0.86158977726133634</v>
      </c>
      <c r="L30" s="2">
        <f t="shared" si="13"/>
        <v>0.89314977726133638</v>
      </c>
      <c r="M30" s="2">
        <f t="shared" si="13"/>
        <v>0.92470977726133641</v>
      </c>
      <c r="N30" s="2">
        <f t="shared" si="13"/>
        <v>0.95626977726133644</v>
      </c>
      <c r="O30" s="2">
        <f t="shared" si="13"/>
        <v>0.98782977726133636</v>
      </c>
      <c r="P30" s="2">
        <f t="shared" si="13"/>
        <v>1.0193897772613365</v>
      </c>
      <c r="Q30" s="2">
        <f t="shared" si="13"/>
        <v>1.0509497772613363</v>
      </c>
      <c r="R30" s="2">
        <f t="shared" si="13"/>
        <v>1.0825097772613363</v>
      </c>
      <c r="S30" s="2">
        <f t="shared" si="13"/>
        <v>1.1140697772613364</v>
      </c>
      <c r="T30" s="2">
        <f t="shared" si="13"/>
        <v>1.1456297772613364</v>
      </c>
      <c r="U30" s="2">
        <f t="shared" si="13"/>
        <v>1.1771897772613364</v>
      </c>
      <c r="V30" s="2">
        <f t="shared" si="13"/>
        <v>1.2087497772613363</v>
      </c>
      <c r="W30" s="2">
        <f t="shared" ref="W30:CH34" si="15">0.03156*W$6+$B30</f>
        <v>1.2403097772613365</v>
      </c>
      <c r="X30" s="2">
        <f t="shared" si="15"/>
        <v>1.2718697772613363</v>
      </c>
      <c r="Y30" s="2">
        <f t="shared" si="15"/>
        <v>1.3034297772613364</v>
      </c>
      <c r="Z30" s="2">
        <f t="shared" si="15"/>
        <v>1.3349897772613364</v>
      </c>
      <c r="AA30" s="2">
        <f t="shared" si="15"/>
        <v>1.3665497772613362</v>
      </c>
      <c r="AB30" s="2">
        <f t="shared" si="15"/>
        <v>1.3981097772613365</v>
      </c>
      <c r="AC30" s="2">
        <f t="shared" si="15"/>
        <v>1.4296697772613363</v>
      </c>
      <c r="AD30" s="2">
        <f t="shared" si="15"/>
        <v>1.4612297772613363</v>
      </c>
      <c r="AE30" s="2">
        <f t="shared" si="15"/>
        <v>1.4927897772613363</v>
      </c>
      <c r="AF30" s="2">
        <f t="shared" si="15"/>
        <v>1.5243497772613364</v>
      </c>
      <c r="AG30" s="2">
        <f t="shared" si="15"/>
        <v>1.5559097772613364</v>
      </c>
      <c r="AH30" s="2">
        <f t="shared" si="15"/>
        <v>1.5874697772613362</v>
      </c>
      <c r="AI30" s="2">
        <f t="shared" si="15"/>
        <v>1.6190297772613365</v>
      </c>
      <c r="AJ30" s="2">
        <f t="shared" si="15"/>
        <v>1.6505897772613363</v>
      </c>
      <c r="AK30" s="2">
        <f t="shared" si="15"/>
        <v>1.6821497772613363</v>
      </c>
      <c r="AL30" s="2">
        <f t="shared" si="15"/>
        <v>1.7137097772613363</v>
      </c>
      <c r="AM30" s="2">
        <f t="shared" si="15"/>
        <v>1.7452697772613364</v>
      </c>
      <c r="AN30" s="2">
        <f t="shared" si="15"/>
        <v>1.7768297772613364</v>
      </c>
      <c r="AO30" s="2">
        <f t="shared" si="15"/>
        <v>1.8083897772613364</v>
      </c>
      <c r="AP30" s="2">
        <f t="shared" si="15"/>
        <v>1.8399497772613362</v>
      </c>
      <c r="AQ30" s="2">
        <f t="shared" si="15"/>
        <v>1.8715097772613363</v>
      </c>
      <c r="AR30" s="2">
        <f t="shared" si="15"/>
        <v>1.9030697772613363</v>
      </c>
      <c r="AS30" s="2">
        <f t="shared" si="15"/>
        <v>1.9346297772613363</v>
      </c>
      <c r="AT30" s="2">
        <f t="shared" si="15"/>
        <v>1.9661897772613364</v>
      </c>
      <c r="AU30" s="2">
        <f t="shared" si="15"/>
        <v>1.9977497772613364</v>
      </c>
      <c r="AV30" s="2">
        <f t="shared" si="15"/>
        <v>2.0293097772613362</v>
      </c>
      <c r="AW30" s="2">
        <f t="shared" si="15"/>
        <v>2.0608697772613365</v>
      </c>
      <c r="AX30" s="2">
        <f t="shared" si="15"/>
        <v>2.0924297772613363</v>
      </c>
      <c r="AY30" s="2">
        <f t="shared" si="15"/>
        <v>2.1239897772613361</v>
      </c>
      <c r="AZ30" s="2">
        <f t="shared" si="15"/>
        <v>2.1555497772613363</v>
      </c>
      <c r="BA30" s="2">
        <f t="shared" si="15"/>
        <v>2.1871097772613366</v>
      </c>
      <c r="BB30" s="2">
        <f t="shared" si="15"/>
        <v>2.2186697772613364</v>
      </c>
      <c r="BC30" s="2">
        <f t="shared" si="15"/>
        <v>2.2502297772613362</v>
      </c>
      <c r="BD30" s="2">
        <f t="shared" si="15"/>
        <v>2.281789777261336</v>
      </c>
      <c r="BE30" s="2">
        <f t="shared" si="15"/>
        <v>2.3133497772613363</v>
      </c>
      <c r="BF30" s="2">
        <f t="shared" si="15"/>
        <v>2.3449097772613365</v>
      </c>
      <c r="BG30" s="2">
        <f t="shared" si="15"/>
        <v>2.3764697772613363</v>
      </c>
      <c r="BH30" s="2">
        <f t="shared" si="15"/>
        <v>2.4080297772613362</v>
      </c>
      <c r="BI30" s="2">
        <f t="shared" si="15"/>
        <v>2.439589777261336</v>
      </c>
      <c r="BJ30" s="2">
        <f t="shared" si="15"/>
        <v>2.4711497772613362</v>
      </c>
      <c r="BK30" s="2">
        <f t="shared" si="15"/>
        <v>2.5027097772613365</v>
      </c>
      <c r="BL30" s="2">
        <f t="shared" si="15"/>
        <v>2.5342697772613363</v>
      </c>
      <c r="BM30" s="2">
        <f t="shared" si="15"/>
        <v>2.5658297772613361</v>
      </c>
      <c r="BN30" s="2">
        <f t="shared" si="15"/>
        <v>2.5973897772613364</v>
      </c>
      <c r="BO30" s="2">
        <f t="shared" si="15"/>
        <v>2.6289497772613362</v>
      </c>
      <c r="BP30" s="2">
        <f t="shared" si="15"/>
        <v>2.6605097772613364</v>
      </c>
      <c r="BQ30" s="2">
        <f t="shared" si="15"/>
        <v>2.6920697772613362</v>
      </c>
      <c r="BR30" s="2">
        <f t="shared" si="15"/>
        <v>2.723629777261336</v>
      </c>
      <c r="BS30" s="2">
        <f t="shared" si="15"/>
        <v>2.7551897772613358</v>
      </c>
      <c r="BT30" s="2">
        <f t="shared" si="14"/>
        <v>2.7867497772613365</v>
      </c>
      <c r="BU30" s="2">
        <f t="shared" si="14"/>
        <v>2.8183097772613364</v>
      </c>
      <c r="BV30" s="2">
        <f t="shared" si="14"/>
        <v>2.8498697772613362</v>
      </c>
      <c r="BW30" s="2">
        <f t="shared" si="14"/>
        <v>2.881429777261336</v>
      </c>
      <c r="BX30" s="2">
        <f t="shared" si="14"/>
        <v>2.9129897772613367</v>
      </c>
      <c r="BY30" s="2">
        <f t="shared" si="14"/>
        <v>2.9445497772613365</v>
      </c>
      <c r="BZ30" s="2">
        <f t="shared" si="14"/>
        <v>2.9761097772613363</v>
      </c>
      <c r="CA30" s="2">
        <f t="shared" si="14"/>
        <v>3.0076697772613361</v>
      </c>
      <c r="CB30" s="2">
        <f t="shared" si="14"/>
        <v>3.0392297772613359</v>
      </c>
      <c r="CC30" s="2">
        <f t="shared" si="14"/>
        <v>3.0707897772613366</v>
      </c>
      <c r="CD30" s="2">
        <f t="shared" si="14"/>
        <v>3.1023497772613364</v>
      </c>
      <c r="CE30" s="2">
        <f t="shared" si="14"/>
        <v>3.1339097772613362</v>
      </c>
      <c r="CF30" s="2">
        <f t="shared" si="14"/>
        <v>3.165469777261336</v>
      </c>
      <c r="CG30" s="2">
        <f t="shared" si="14"/>
        <v>3.1970297772613359</v>
      </c>
      <c r="CH30" s="2">
        <f t="shared" si="14"/>
        <v>3.2285897772613366</v>
      </c>
      <c r="CI30" s="2">
        <f t="shared" si="14"/>
        <v>3.2601497772613364</v>
      </c>
      <c r="CJ30" s="2">
        <f t="shared" si="14"/>
        <v>3.2917097772613362</v>
      </c>
      <c r="CK30" s="2">
        <f t="shared" si="14"/>
        <v>3.323269777261336</v>
      </c>
      <c r="CL30" s="2">
        <f t="shared" si="14"/>
        <v>3.3548297772613358</v>
      </c>
      <c r="CM30" s="2">
        <f t="shared" si="14"/>
        <v>3.3863897772613365</v>
      </c>
      <c r="CN30" s="2">
        <f t="shared" si="14"/>
        <v>3.4179497772613363</v>
      </c>
      <c r="CO30" s="2">
        <f t="shared" si="14"/>
        <v>3.4495097772613361</v>
      </c>
      <c r="CP30" s="2">
        <f t="shared" si="14"/>
        <v>3.4810697772613359</v>
      </c>
      <c r="CQ30" s="2">
        <f t="shared" si="12"/>
        <v>3.5126297772613366</v>
      </c>
      <c r="CR30" s="2">
        <f t="shared" si="12"/>
        <v>3.5441897772613364</v>
      </c>
      <c r="CS30" s="2">
        <f t="shared" si="12"/>
        <v>3.5757497772613362</v>
      </c>
      <c r="CT30" s="2">
        <f t="shared" si="12"/>
        <v>3.6073097772613361</v>
      </c>
      <c r="CU30" s="2">
        <f t="shared" si="12"/>
        <v>3.6388697772613359</v>
      </c>
      <c r="CV30" s="2">
        <f t="shared" si="12"/>
        <v>3.6704297772613366</v>
      </c>
      <c r="CW30" s="2">
        <f t="shared" si="12"/>
        <v>3.7019897772613364</v>
      </c>
      <c r="CX30" s="2">
        <f t="shared" si="12"/>
        <v>3.7335497772613362</v>
      </c>
      <c r="CY30" s="2">
        <f t="shared" si="12"/>
        <v>3.765109777261336</v>
      </c>
      <c r="CZ30" s="2">
        <f t="shared" si="12"/>
        <v>3.7966697772613358</v>
      </c>
      <c r="DA30" s="2">
        <f t="shared" si="12"/>
        <v>3.8282297772613365</v>
      </c>
      <c r="DB30" s="2">
        <f t="shared" si="12"/>
        <v>3.8597897772613363</v>
      </c>
    </row>
    <row r="31" spans="2:106">
      <c r="B31" s="157">
        <f t="shared" si="0"/>
        <v>0.7177896932618405</v>
      </c>
      <c r="F31" s="159">
        <v>6.9</v>
      </c>
      <c r="G31" s="2">
        <f t="shared" si="13"/>
        <v>0.74934969326184053</v>
      </c>
      <c r="H31" s="2">
        <f t="shared" si="13"/>
        <v>0.78090969326184045</v>
      </c>
      <c r="I31" s="2">
        <f t="shared" si="13"/>
        <v>0.81246969326184049</v>
      </c>
      <c r="J31" s="2">
        <f t="shared" si="13"/>
        <v>0.84402969326184052</v>
      </c>
      <c r="K31" s="2">
        <f t="shared" si="13"/>
        <v>0.87558969326184055</v>
      </c>
      <c r="L31" s="2">
        <f t="shared" si="13"/>
        <v>0.90714969326184047</v>
      </c>
      <c r="M31" s="2">
        <f t="shared" si="13"/>
        <v>0.93870969326184051</v>
      </c>
      <c r="N31" s="2">
        <f t="shared" si="13"/>
        <v>0.97026969326184043</v>
      </c>
      <c r="O31" s="2">
        <f t="shared" si="13"/>
        <v>1.0018296932618405</v>
      </c>
      <c r="P31" s="2">
        <f t="shared" si="13"/>
        <v>1.0333896932618405</v>
      </c>
      <c r="Q31" s="2">
        <f t="shared" si="13"/>
        <v>1.0649496932618405</v>
      </c>
      <c r="R31" s="2">
        <f t="shared" si="13"/>
        <v>1.0965096932618406</v>
      </c>
      <c r="S31" s="2">
        <f t="shared" si="13"/>
        <v>1.1280696932618404</v>
      </c>
      <c r="T31" s="2">
        <f t="shared" si="13"/>
        <v>1.1596296932618404</v>
      </c>
      <c r="U31" s="2">
        <f t="shared" si="13"/>
        <v>1.1911896932618404</v>
      </c>
      <c r="V31" s="2">
        <f t="shared" si="13"/>
        <v>1.2227496932618405</v>
      </c>
      <c r="W31" s="2">
        <f t="shared" si="15"/>
        <v>1.2543096932618405</v>
      </c>
      <c r="X31" s="2">
        <f t="shared" si="15"/>
        <v>1.2858696932618403</v>
      </c>
      <c r="Y31" s="2">
        <f t="shared" si="15"/>
        <v>1.3174296932618406</v>
      </c>
      <c r="Z31" s="2">
        <f t="shared" si="15"/>
        <v>1.3489896932618404</v>
      </c>
      <c r="AA31" s="2">
        <f t="shared" si="15"/>
        <v>1.3805496932618404</v>
      </c>
      <c r="AB31" s="2">
        <f t="shared" si="15"/>
        <v>1.4121096932618404</v>
      </c>
      <c r="AC31" s="2">
        <f t="shared" si="15"/>
        <v>1.4436696932618405</v>
      </c>
      <c r="AD31" s="2">
        <f t="shared" si="15"/>
        <v>1.4752296932618405</v>
      </c>
      <c r="AE31" s="2">
        <f t="shared" si="15"/>
        <v>1.5067896932618403</v>
      </c>
      <c r="AF31" s="2">
        <f t="shared" si="15"/>
        <v>1.5383496932618406</v>
      </c>
      <c r="AG31" s="2">
        <f t="shared" si="15"/>
        <v>1.5699096932618404</v>
      </c>
      <c r="AH31" s="2">
        <f t="shared" si="15"/>
        <v>1.6014696932618404</v>
      </c>
      <c r="AI31" s="2">
        <f t="shared" si="15"/>
        <v>1.6330296932618404</v>
      </c>
      <c r="AJ31" s="2">
        <f t="shared" si="15"/>
        <v>1.6645896932618405</v>
      </c>
      <c r="AK31" s="2">
        <f t="shared" si="15"/>
        <v>1.6961496932618405</v>
      </c>
      <c r="AL31" s="2">
        <f t="shared" si="15"/>
        <v>1.7277096932618403</v>
      </c>
      <c r="AM31" s="2">
        <f t="shared" si="15"/>
        <v>1.7592696932618406</v>
      </c>
      <c r="AN31" s="2">
        <f t="shared" si="15"/>
        <v>1.7908296932618404</v>
      </c>
      <c r="AO31" s="2">
        <f t="shared" si="15"/>
        <v>1.8223896932618406</v>
      </c>
      <c r="AP31" s="2">
        <f t="shared" si="15"/>
        <v>1.8539496932618404</v>
      </c>
      <c r="AQ31" s="2">
        <f t="shared" si="15"/>
        <v>1.8855096932618403</v>
      </c>
      <c r="AR31" s="2">
        <f t="shared" si="15"/>
        <v>1.9170696932618405</v>
      </c>
      <c r="AS31" s="2">
        <f t="shared" si="15"/>
        <v>1.9486296932618403</v>
      </c>
      <c r="AT31" s="2">
        <f t="shared" si="15"/>
        <v>1.9801896932618406</v>
      </c>
      <c r="AU31" s="2">
        <f t="shared" si="15"/>
        <v>2.0117496932618404</v>
      </c>
      <c r="AV31" s="2">
        <f t="shared" si="15"/>
        <v>2.0433096932618402</v>
      </c>
      <c r="AW31" s="2">
        <f t="shared" si="15"/>
        <v>2.0748696932618405</v>
      </c>
      <c r="AX31" s="2">
        <f t="shared" si="15"/>
        <v>2.1064296932618403</v>
      </c>
      <c r="AY31" s="2">
        <f t="shared" si="15"/>
        <v>2.1379896932618405</v>
      </c>
      <c r="AZ31" s="2">
        <f t="shared" si="15"/>
        <v>2.1695496932618403</v>
      </c>
      <c r="BA31" s="2">
        <f t="shared" si="15"/>
        <v>2.2011096932618406</v>
      </c>
      <c r="BB31" s="2">
        <f t="shared" si="15"/>
        <v>2.2326696932618404</v>
      </c>
      <c r="BC31" s="2">
        <f t="shared" si="15"/>
        <v>2.2642296932618402</v>
      </c>
      <c r="BD31" s="2">
        <f t="shared" si="15"/>
        <v>2.2957896932618405</v>
      </c>
      <c r="BE31" s="2">
        <f t="shared" si="15"/>
        <v>2.3273496932618403</v>
      </c>
      <c r="BF31" s="2">
        <f t="shared" si="15"/>
        <v>2.3589096932618405</v>
      </c>
      <c r="BG31" s="2">
        <f t="shared" si="15"/>
        <v>2.3904696932618403</v>
      </c>
      <c r="BH31" s="2">
        <f t="shared" si="15"/>
        <v>2.4220296932618406</v>
      </c>
      <c r="BI31" s="2">
        <f t="shared" si="15"/>
        <v>2.4535896932618404</v>
      </c>
      <c r="BJ31" s="2">
        <f t="shared" si="15"/>
        <v>2.4851496932618402</v>
      </c>
      <c r="BK31" s="2">
        <f t="shared" si="15"/>
        <v>2.5167096932618405</v>
      </c>
      <c r="BL31" s="2">
        <f t="shared" si="15"/>
        <v>2.5482696932618403</v>
      </c>
      <c r="BM31" s="2">
        <f t="shared" si="15"/>
        <v>2.5798296932618405</v>
      </c>
      <c r="BN31" s="2">
        <f t="shared" si="15"/>
        <v>2.6113896932618403</v>
      </c>
      <c r="BO31" s="2">
        <f t="shared" si="15"/>
        <v>2.6429496932618401</v>
      </c>
      <c r="BP31" s="2">
        <f t="shared" si="15"/>
        <v>2.6745096932618404</v>
      </c>
      <c r="BQ31" s="2">
        <f t="shared" si="15"/>
        <v>2.7060696932618402</v>
      </c>
      <c r="BR31" s="2">
        <f t="shared" si="15"/>
        <v>2.7376296932618405</v>
      </c>
      <c r="BS31" s="2">
        <f t="shared" si="15"/>
        <v>2.7691896932618403</v>
      </c>
      <c r="BT31" s="2">
        <f t="shared" si="14"/>
        <v>2.8007496932618405</v>
      </c>
      <c r="BU31" s="2">
        <f t="shared" si="14"/>
        <v>2.8323096932618403</v>
      </c>
      <c r="BV31" s="2">
        <f t="shared" si="14"/>
        <v>2.8638696932618406</v>
      </c>
      <c r="BW31" s="2">
        <f t="shared" si="14"/>
        <v>2.8954296932618404</v>
      </c>
      <c r="BX31" s="2">
        <f t="shared" si="14"/>
        <v>2.9269896932618407</v>
      </c>
      <c r="BY31" s="2">
        <f t="shared" si="14"/>
        <v>2.9585496932618405</v>
      </c>
      <c r="BZ31" s="2">
        <f t="shared" si="14"/>
        <v>2.9901096932618403</v>
      </c>
      <c r="CA31" s="2">
        <f t="shared" si="14"/>
        <v>3.0216696932618405</v>
      </c>
      <c r="CB31" s="2">
        <f t="shared" si="14"/>
        <v>3.0532296932618403</v>
      </c>
      <c r="CC31" s="2">
        <f t="shared" si="14"/>
        <v>3.0847896932618406</v>
      </c>
      <c r="CD31" s="2">
        <f t="shared" si="14"/>
        <v>3.1163496932618404</v>
      </c>
      <c r="CE31" s="2">
        <f t="shared" si="14"/>
        <v>3.1479096932618402</v>
      </c>
      <c r="CF31" s="2">
        <f t="shared" si="14"/>
        <v>3.1794696932618405</v>
      </c>
      <c r="CG31" s="2">
        <f t="shared" si="14"/>
        <v>3.2110296932618403</v>
      </c>
      <c r="CH31" s="2">
        <f t="shared" si="14"/>
        <v>3.2425896932618405</v>
      </c>
      <c r="CI31" s="2">
        <f t="shared" si="14"/>
        <v>3.2741496932618404</v>
      </c>
      <c r="CJ31" s="2">
        <f t="shared" si="14"/>
        <v>3.3057096932618406</v>
      </c>
      <c r="CK31" s="2">
        <f t="shared" si="14"/>
        <v>3.3372696932618404</v>
      </c>
      <c r="CL31" s="2">
        <f t="shared" si="14"/>
        <v>3.3688296932618402</v>
      </c>
      <c r="CM31" s="2">
        <f t="shared" si="14"/>
        <v>3.4003896932618405</v>
      </c>
      <c r="CN31" s="2">
        <f t="shared" si="14"/>
        <v>3.4319496932618403</v>
      </c>
      <c r="CO31" s="2">
        <f t="shared" si="14"/>
        <v>3.4635096932618405</v>
      </c>
      <c r="CP31" s="2">
        <f t="shared" si="14"/>
        <v>3.4950696932618404</v>
      </c>
      <c r="CQ31" s="2">
        <f t="shared" si="12"/>
        <v>3.5266296932618406</v>
      </c>
      <c r="CR31" s="2">
        <f t="shared" si="12"/>
        <v>3.5581896932618404</v>
      </c>
      <c r="CS31" s="2">
        <f t="shared" si="12"/>
        <v>3.5897496932618402</v>
      </c>
      <c r="CT31" s="2">
        <f t="shared" si="12"/>
        <v>3.6213096932618405</v>
      </c>
      <c r="CU31" s="2">
        <f t="shared" si="12"/>
        <v>3.6528696932618403</v>
      </c>
      <c r="CV31" s="2">
        <f t="shared" si="12"/>
        <v>3.6844296932618406</v>
      </c>
      <c r="CW31" s="2">
        <f t="shared" si="12"/>
        <v>3.7159896932618404</v>
      </c>
      <c r="CX31" s="2">
        <f t="shared" si="12"/>
        <v>3.7475496932618402</v>
      </c>
      <c r="CY31" s="2">
        <f t="shared" si="12"/>
        <v>3.7791096932618404</v>
      </c>
      <c r="CZ31" s="2">
        <f t="shared" si="12"/>
        <v>3.8106696932618402</v>
      </c>
      <c r="DA31" s="2">
        <f t="shared" si="12"/>
        <v>3.8422296932618405</v>
      </c>
      <c r="DB31" s="2">
        <f t="shared" si="12"/>
        <v>3.8737896932618403</v>
      </c>
    </row>
    <row r="32" spans="2:106">
      <c r="B32" s="157">
        <f t="shared" si="0"/>
        <v>0.73178960926234449</v>
      </c>
      <c r="F32" s="159">
        <v>7</v>
      </c>
      <c r="G32" s="2">
        <f t="shared" si="13"/>
        <v>0.76334960926234452</v>
      </c>
      <c r="H32" s="2">
        <f t="shared" si="13"/>
        <v>0.79490960926234444</v>
      </c>
      <c r="I32" s="2">
        <f t="shared" si="13"/>
        <v>0.82646960926234447</v>
      </c>
      <c r="J32" s="2">
        <f t="shared" si="13"/>
        <v>0.85802960926234451</v>
      </c>
      <c r="K32" s="2">
        <f t="shared" si="13"/>
        <v>0.88958960926234454</v>
      </c>
      <c r="L32" s="2">
        <f t="shared" si="13"/>
        <v>0.92114960926234446</v>
      </c>
      <c r="M32" s="2">
        <f t="shared" si="13"/>
        <v>0.95270960926234449</v>
      </c>
      <c r="N32" s="2">
        <f t="shared" si="13"/>
        <v>0.98426960926234441</v>
      </c>
      <c r="O32" s="2">
        <f t="shared" si="13"/>
        <v>1.0158296092623444</v>
      </c>
      <c r="P32" s="2">
        <f t="shared" si="13"/>
        <v>1.0473896092623445</v>
      </c>
      <c r="Q32" s="2">
        <f t="shared" si="13"/>
        <v>1.0789496092623445</v>
      </c>
      <c r="R32" s="2">
        <f t="shared" si="13"/>
        <v>1.1105096092623445</v>
      </c>
      <c r="S32" s="2">
        <f t="shared" si="13"/>
        <v>1.1420696092623444</v>
      </c>
      <c r="T32" s="2">
        <f t="shared" si="13"/>
        <v>1.1736296092623444</v>
      </c>
      <c r="U32" s="2">
        <f t="shared" si="13"/>
        <v>1.2051896092623444</v>
      </c>
      <c r="V32" s="2">
        <f t="shared" si="13"/>
        <v>1.2367496092623445</v>
      </c>
      <c r="W32" s="2">
        <f t="shared" si="15"/>
        <v>1.2683096092623445</v>
      </c>
      <c r="X32" s="2">
        <f t="shared" si="15"/>
        <v>1.2998696092623443</v>
      </c>
      <c r="Y32" s="2">
        <f t="shared" si="15"/>
        <v>1.3314296092623445</v>
      </c>
      <c r="Z32" s="2">
        <f t="shared" si="15"/>
        <v>1.3629896092623444</v>
      </c>
      <c r="AA32" s="2">
        <f t="shared" si="15"/>
        <v>1.3945496092623444</v>
      </c>
      <c r="AB32" s="2">
        <f t="shared" si="15"/>
        <v>1.4261096092623444</v>
      </c>
      <c r="AC32" s="2">
        <f t="shared" si="15"/>
        <v>1.4576696092623445</v>
      </c>
      <c r="AD32" s="2">
        <f t="shared" si="15"/>
        <v>1.4892296092623445</v>
      </c>
      <c r="AE32" s="2">
        <f t="shared" si="15"/>
        <v>1.5207896092623443</v>
      </c>
      <c r="AF32" s="2">
        <f t="shared" si="15"/>
        <v>1.5523496092623446</v>
      </c>
      <c r="AG32" s="2">
        <f t="shared" si="15"/>
        <v>1.5839096092623444</v>
      </c>
      <c r="AH32" s="2">
        <f t="shared" si="15"/>
        <v>1.6154696092623444</v>
      </c>
      <c r="AI32" s="2">
        <f t="shared" si="15"/>
        <v>1.6470296092623444</v>
      </c>
      <c r="AJ32" s="2">
        <f t="shared" si="15"/>
        <v>1.6785896092623445</v>
      </c>
      <c r="AK32" s="2">
        <f t="shared" si="15"/>
        <v>1.7101496092623445</v>
      </c>
      <c r="AL32" s="2">
        <f t="shared" si="15"/>
        <v>1.7417096092623443</v>
      </c>
      <c r="AM32" s="2">
        <f t="shared" si="15"/>
        <v>1.7732696092623446</v>
      </c>
      <c r="AN32" s="2">
        <f t="shared" si="15"/>
        <v>1.8048296092623444</v>
      </c>
      <c r="AO32" s="2">
        <f t="shared" si="15"/>
        <v>1.8363896092623446</v>
      </c>
      <c r="AP32" s="2">
        <f t="shared" si="15"/>
        <v>1.8679496092623444</v>
      </c>
      <c r="AQ32" s="2">
        <f t="shared" si="15"/>
        <v>1.8995096092623442</v>
      </c>
      <c r="AR32" s="2">
        <f t="shared" si="15"/>
        <v>1.9310696092623445</v>
      </c>
      <c r="AS32" s="2">
        <f t="shared" si="15"/>
        <v>1.9626296092623443</v>
      </c>
      <c r="AT32" s="2">
        <f t="shared" si="15"/>
        <v>1.9941896092623446</v>
      </c>
      <c r="AU32" s="2">
        <f t="shared" si="15"/>
        <v>2.0257496092623444</v>
      </c>
      <c r="AV32" s="2">
        <f t="shared" si="15"/>
        <v>2.0573096092623442</v>
      </c>
      <c r="AW32" s="2">
        <f t="shared" si="15"/>
        <v>2.0888696092623444</v>
      </c>
      <c r="AX32" s="2">
        <f t="shared" si="15"/>
        <v>2.1204296092623443</v>
      </c>
      <c r="AY32" s="2">
        <f t="shared" si="15"/>
        <v>2.1519896092623445</v>
      </c>
      <c r="AZ32" s="2">
        <f t="shared" si="15"/>
        <v>2.1835496092623443</v>
      </c>
      <c r="BA32" s="2">
        <f t="shared" si="15"/>
        <v>2.2151096092623446</v>
      </c>
      <c r="BB32" s="2">
        <f t="shared" si="15"/>
        <v>2.2466696092623444</v>
      </c>
      <c r="BC32" s="2">
        <f t="shared" si="15"/>
        <v>2.2782296092623442</v>
      </c>
      <c r="BD32" s="2">
        <f t="shared" si="15"/>
        <v>2.3097896092623444</v>
      </c>
      <c r="BE32" s="2">
        <f t="shared" si="15"/>
        <v>2.3413496092623443</v>
      </c>
      <c r="BF32" s="2">
        <f t="shared" si="15"/>
        <v>2.3729096092623445</v>
      </c>
      <c r="BG32" s="2">
        <f t="shared" si="15"/>
        <v>2.4044696092623443</v>
      </c>
      <c r="BH32" s="2">
        <f t="shared" si="15"/>
        <v>2.4360296092623446</v>
      </c>
      <c r="BI32" s="2">
        <f t="shared" si="15"/>
        <v>2.4675896092623444</v>
      </c>
      <c r="BJ32" s="2">
        <f t="shared" si="15"/>
        <v>2.4991496092623442</v>
      </c>
      <c r="BK32" s="2">
        <f t="shared" si="15"/>
        <v>2.5307096092623445</v>
      </c>
      <c r="BL32" s="2">
        <f t="shared" si="15"/>
        <v>2.5622696092623443</v>
      </c>
      <c r="BM32" s="2">
        <f t="shared" si="15"/>
        <v>2.5938296092623445</v>
      </c>
      <c r="BN32" s="2">
        <f t="shared" si="15"/>
        <v>2.6253896092623443</v>
      </c>
      <c r="BO32" s="2">
        <f t="shared" si="15"/>
        <v>2.6569496092623441</v>
      </c>
      <c r="BP32" s="2">
        <f t="shared" si="15"/>
        <v>2.6885096092623444</v>
      </c>
      <c r="BQ32" s="2">
        <f t="shared" si="15"/>
        <v>2.7200696092623442</v>
      </c>
      <c r="BR32" s="2">
        <f t="shared" si="15"/>
        <v>2.7516296092623445</v>
      </c>
      <c r="BS32" s="2">
        <f t="shared" si="15"/>
        <v>2.7831896092623443</v>
      </c>
      <c r="BT32" s="2">
        <f t="shared" si="15"/>
        <v>2.8147496092623445</v>
      </c>
      <c r="BU32" s="2">
        <f t="shared" si="15"/>
        <v>2.8463096092623443</v>
      </c>
      <c r="BV32" s="2">
        <f t="shared" si="15"/>
        <v>2.8778696092623446</v>
      </c>
      <c r="BW32" s="2">
        <f t="shared" si="15"/>
        <v>2.9094296092623444</v>
      </c>
      <c r="BX32" s="2">
        <f t="shared" si="15"/>
        <v>2.9409896092623447</v>
      </c>
      <c r="BY32" s="2">
        <f t="shared" si="15"/>
        <v>2.9725496092623445</v>
      </c>
      <c r="BZ32" s="2">
        <f t="shared" si="15"/>
        <v>3.0041096092623443</v>
      </c>
      <c r="CA32" s="2">
        <f t="shared" si="15"/>
        <v>3.0356696092623445</v>
      </c>
      <c r="CB32" s="2">
        <f t="shared" si="15"/>
        <v>3.0672296092623443</v>
      </c>
      <c r="CC32" s="2">
        <f t="shared" si="15"/>
        <v>3.0987896092623446</v>
      </c>
      <c r="CD32" s="2">
        <f t="shared" si="15"/>
        <v>3.1303496092623444</v>
      </c>
      <c r="CE32" s="2">
        <f t="shared" si="15"/>
        <v>3.1619096092623442</v>
      </c>
      <c r="CF32" s="2">
        <f t="shared" si="15"/>
        <v>3.1934696092623445</v>
      </c>
      <c r="CG32" s="2">
        <f t="shared" si="15"/>
        <v>3.2250296092623443</v>
      </c>
      <c r="CH32" s="2">
        <f t="shared" si="15"/>
        <v>3.2565896092623445</v>
      </c>
      <c r="CI32" s="2">
        <f t="shared" si="14"/>
        <v>3.2881496092623443</v>
      </c>
      <c r="CJ32" s="2">
        <f t="shared" si="14"/>
        <v>3.3197096092623446</v>
      </c>
      <c r="CK32" s="2">
        <f t="shared" si="14"/>
        <v>3.3512696092623444</v>
      </c>
      <c r="CL32" s="2">
        <f t="shared" si="14"/>
        <v>3.3828296092623442</v>
      </c>
      <c r="CM32" s="2">
        <f t="shared" si="14"/>
        <v>3.4143896092623445</v>
      </c>
      <c r="CN32" s="2">
        <f t="shared" si="14"/>
        <v>3.4459496092623443</v>
      </c>
      <c r="CO32" s="2">
        <f t="shared" si="14"/>
        <v>3.4775096092623445</v>
      </c>
      <c r="CP32" s="2">
        <f t="shared" si="14"/>
        <v>3.5090696092623443</v>
      </c>
      <c r="CQ32" s="2">
        <f t="shared" si="12"/>
        <v>3.5406296092623446</v>
      </c>
      <c r="CR32" s="2">
        <f t="shared" si="12"/>
        <v>3.5721896092623444</v>
      </c>
      <c r="CS32" s="2">
        <f t="shared" si="12"/>
        <v>3.6037496092623442</v>
      </c>
      <c r="CT32" s="2">
        <f t="shared" si="12"/>
        <v>3.6353096092623445</v>
      </c>
      <c r="CU32" s="2">
        <f t="shared" si="12"/>
        <v>3.6668696092623443</v>
      </c>
      <c r="CV32" s="2">
        <f t="shared" si="12"/>
        <v>3.6984296092623445</v>
      </c>
      <c r="CW32" s="2">
        <f t="shared" si="12"/>
        <v>3.7299896092623444</v>
      </c>
      <c r="CX32" s="2">
        <f t="shared" si="12"/>
        <v>3.7615496092623442</v>
      </c>
      <c r="CY32" s="2">
        <f t="shared" si="12"/>
        <v>3.7931096092623444</v>
      </c>
      <c r="CZ32" s="2">
        <f t="shared" si="12"/>
        <v>3.8246696092623442</v>
      </c>
      <c r="DA32" s="2">
        <f t="shared" si="12"/>
        <v>3.8562296092623445</v>
      </c>
      <c r="DB32" s="2">
        <f t="shared" si="12"/>
        <v>3.8877896092623443</v>
      </c>
    </row>
    <row r="33" spans="2:106">
      <c r="B33" s="157">
        <f t="shared" si="0"/>
        <v>0.74578952526284836</v>
      </c>
      <c r="F33" s="159">
        <v>7.1</v>
      </c>
      <c r="G33" s="2">
        <f t="shared" si="13"/>
        <v>0.7773495252628484</v>
      </c>
      <c r="H33" s="2">
        <f t="shared" si="13"/>
        <v>0.80890952526284832</v>
      </c>
      <c r="I33" s="2">
        <f t="shared" si="13"/>
        <v>0.84046952526284835</v>
      </c>
      <c r="J33" s="2">
        <f t="shared" si="13"/>
        <v>0.87202952526284838</v>
      </c>
      <c r="K33" s="2">
        <f t="shared" si="13"/>
        <v>0.9035895252628483</v>
      </c>
      <c r="L33" s="2">
        <f t="shared" si="13"/>
        <v>0.93514952526284834</v>
      </c>
      <c r="M33" s="2">
        <f t="shared" si="13"/>
        <v>0.96670952526284837</v>
      </c>
      <c r="N33" s="2">
        <f t="shared" si="13"/>
        <v>0.9982695252628484</v>
      </c>
      <c r="O33" s="2">
        <f t="shared" si="13"/>
        <v>1.0298295252628482</v>
      </c>
      <c r="P33" s="2">
        <f t="shared" si="13"/>
        <v>1.0613895252628485</v>
      </c>
      <c r="Q33" s="2">
        <f t="shared" si="13"/>
        <v>1.0929495252628483</v>
      </c>
      <c r="R33" s="2">
        <f t="shared" si="13"/>
        <v>1.1245095252628483</v>
      </c>
      <c r="S33" s="2">
        <f t="shared" si="13"/>
        <v>1.1560695252628483</v>
      </c>
      <c r="T33" s="2">
        <f t="shared" si="13"/>
        <v>1.1876295252628484</v>
      </c>
      <c r="U33" s="2">
        <f t="shared" si="13"/>
        <v>1.2191895252628484</v>
      </c>
      <c r="V33" s="2">
        <f t="shared" si="13"/>
        <v>1.2507495252628482</v>
      </c>
      <c r="W33" s="2">
        <f t="shared" si="15"/>
        <v>1.2823095252628485</v>
      </c>
      <c r="X33" s="2">
        <f t="shared" si="15"/>
        <v>1.3138695252628483</v>
      </c>
      <c r="Y33" s="2">
        <f t="shared" si="15"/>
        <v>1.3454295252628483</v>
      </c>
      <c r="Z33" s="2">
        <f t="shared" si="15"/>
        <v>1.3769895252628483</v>
      </c>
      <c r="AA33" s="2">
        <f t="shared" si="15"/>
        <v>1.4085495252628482</v>
      </c>
      <c r="AB33" s="2">
        <f t="shared" si="15"/>
        <v>1.4401095252628484</v>
      </c>
      <c r="AC33" s="2">
        <f t="shared" si="15"/>
        <v>1.4716695252628482</v>
      </c>
      <c r="AD33" s="2">
        <f t="shared" si="15"/>
        <v>1.5032295252628483</v>
      </c>
      <c r="AE33" s="2">
        <f t="shared" si="15"/>
        <v>1.5347895252628483</v>
      </c>
      <c r="AF33" s="2">
        <f t="shared" si="15"/>
        <v>1.5663495252628483</v>
      </c>
      <c r="AG33" s="2">
        <f t="shared" si="15"/>
        <v>1.5979095252628484</v>
      </c>
      <c r="AH33" s="2">
        <f t="shared" si="15"/>
        <v>1.6294695252628482</v>
      </c>
      <c r="AI33" s="2">
        <f t="shared" si="15"/>
        <v>1.6610295252628484</v>
      </c>
      <c r="AJ33" s="2">
        <f t="shared" si="15"/>
        <v>1.6925895252628482</v>
      </c>
      <c r="AK33" s="2">
        <f t="shared" si="15"/>
        <v>1.7241495252628483</v>
      </c>
      <c r="AL33" s="2">
        <f t="shared" si="15"/>
        <v>1.7557095252628483</v>
      </c>
      <c r="AM33" s="2">
        <f t="shared" si="15"/>
        <v>1.7872695252628483</v>
      </c>
      <c r="AN33" s="2">
        <f t="shared" si="15"/>
        <v>1.8188295252628484</v>
      </c>
      <c r="AO33" s="2">
        <f t="shared" si="15"/>
        <v>1.8503895252628484</v>
      </c>
      <c r="AP33" s="2">
        <f t="shared" si="15"/>
        <v>1.8819495252628482</v>
      </c>
      <c r="AQ33" s="2">
        <f t="shared" si="15"/>
        <v>1.9135095252628482</v>
      </c>
      <c r="AR33" s="2">
        <f t="shared" si="15"/>
        <v>1.9450695252628483</v>
      </c>
      <c r="AS33" s="2">
        <f t="shared" si="15"/>
        <v>1.9766295252628483</v>
      </c>
      <c r="AT33" s="2">
        <f t="shared" si="15"/>
        <v>2.0081895252628481</v>
      </c>
      <c r="AU33" s="2">
        <f t="shared" si="15"/>
        <v>2.0397495252628484</v>
      </c>
      <c r="AV33" s="2">
        <f t="shared" si="15"/>
        <v>2.0713095252628482</v>
      </c>
      <c r="AW33" s="2">
        <f t="shared" si="15"/>
        <v>2.1028695252628484</v>
      </c>
      <c r="AX33" s="2">
        <f t="shared" si="15"/>
        <v>2.1344295252628482</v>
      </c>
      <c r="AY33" s="2">
        <f t="shared" si="15"/>
        <v>2.165989525262848</v>
      </c>
      <c r="AZ33" s="2">
        <f t="shared" si="15"/>
        <v>2.1975495252628483</v>
      </c>
      <c r="BA33" s="2">
        <f t="shared" si="15"/>
        <v>2.2291095252628486</v>
      </c>
      <c r="BB33" s="2">
        <f t="shared" si="15"/>
        <v>2.2606695252628484</v>
      </c>
      <c r="BC33" s="2">
        <f t="shared" si="15"/>
        <v>2.2922295252628482</v>
      </c>
      <c r="BD33" s="2">
        <f t="shared" si="15"/>
        <v>2.323789525262848</v>
      </c>
      <c r="BE33" s="2">
        <f t="shared" si="15"/>
        <v>2.3553495252628482</v>
      </c>
      <c r="BF33" s="2">
        <f t="shared" si="15"/>
        <v>2.3869095252628485</v>
      </c>
      <c r="BG33" s="2">
        <f t="shared" si="15"/>
        <v>2.4184695252628483</v>
      </c>
      <c r="BH33" s="2">
        <f t="shared" si="15"/>
        <v>2.4500295252628481</v>
      </c>
      <c r="BI33" s="2">
        <f t="shared" si="15"/>
        <v>2.4815895252628479</v>
      </c>
      <c r="BJ33" s="2">
        <f t="shared" si="15"/>
        <v>2.5131495252628482</v>
      </c>
      <c r="BK33" s="2">
        <f t="shared" si="15"/>
        <v>2.5447095252628484</v>
      </c>
      <c r="BL33" s="2">
        <f t="shared" si="15"/>
        <v>2.5762695252628482</v>
      </c>
      <c r="BM33" s="2">
        <f t="shared" si="15"/>
        <v>2.6078295252628481</v>
      </c>
      <c r="BN33" s="2">
        <f t="shared" si="15"/>
        <v>2.6393895252628483</v>
      </c>
      <c r="BO33" s="2">
        <f t="shared" si="15"/>
        <v>2.6709495252628481</v>
      </c>
      <c r="BP33" s="2">
        <f t="shared" si="15"/>
        <v>2.7025095252628484</v>
      </c>
      <c r="BQ33" s="2">
        <f t="shared" si="15"/>
        <v>2.7340695252628482</v>
      </c>
      <c r="BR33" s="2">
        <f t="shared" si="15"/>
        <v>2.765629525262848</v>
      </c>
      <c r="BS33" s="2">
        <f t="shared" si="15"/>
        <v>2.7971895252628478</v>
      </c>
      <c r="BT33" s="2">
        <f t="shared" si="15"/>
        <v>2.8287495252628485</v>
      </c>
      <c r="BU33" s="2">
        <f t="shared" si="15"/>
        <v>2.8603095252628483</v>
      </c>
      <c r="BV33" s="2">
        <f t="shared" si="15"/>
        <v>2.8918695252628481</v>
      </c>
      <c r="BW33" s="2">
        <f t="shared" si="15"/>
        <v>2.9234295252628479</v>
      </c>
      <c r="BX33" s="2">
        <f t="shared" si="15"/>
        <v>2.9549895252628486</v>
      </c>
      <c r="BY33" s="2">
        <f t="shared" si="15"/>
        <v>2.9865495252628484</v>
      </c>
      <c r="BZ33" s="2">
        <f t="shared" si="15"/>
        <v>3.0181095252628483</v>
      </c>
      <c r="CA33" s="2">
        <f t="shared" si="15"/>
        <v>3.0496695252628481</v>
      </c>
      <c r="CB33" s="2">
        <f t="shared" si="15"/>
        <v>3.0812295252628479</v>
      </c>
      <c r="CC33" s="2">
        <f t="shared" si="15"/>
        <v>3.1127895252628486</v>
      </c>
      <c r="CD33" s="2">
        <f t="shared" si="15"/>
        <v>3.1443495252628484</v>
      </c>
      <c r="CE33" s="2">
        <f t="shared" si="15"/>
        <v>3.1759095252628482</v>
      </c>
      <c r="CF33" s="2">
        <f t="shared" si="15"/>
        <v>3.207469525262848</v>
      </c>
      <c r="CG33" s="2">
        <f t="shared" si="15"/>
        <v>3.2390295252628478</v>
      </c>
      <c r="CH33" s="2">
        <f t="shared" si="15"/>
        <v>3.2705895252628485</v>
      </c>
      <c r="CI33" s="2">
        <f t="shared" si="14"/>
        <v>3.3021495252628483</v>
      </c>
      <c r="CJ33" s="2">
        <f t="shared" si="14"/>
        <v>3.3337095252628481</v>
      </c>
      <c r="CK33" s="2">
        <f t="shared" si="14"/>
        <v>3.3652695252628479</v>
      </c>
      <c r="CL33" s="2">
        <f t="shared" si="14"/>
        <v>3.3968295252628478</v>
      </c>
      <c r="CM33" s="2">
        <f t="shared" si="14"/>
        <v>3.4283895252628485</v>
      </c>
      <c r="CN33" s="2">
        <f t="shared" si="14"/>
        <v>3.4599495252628483</v>
      </c>
      <c r="CO33" s="2">
        <f t="shared" si="14"/>
        <v>3.4915095252628481</v>
      </c>
      <c r="CP33" s="2">
        <f t="shared" si="14"/>
        <v>3.5230695252628479</v>
      </c>
      <c r="CQ33" s="2">
        <f t="shared" si="12"/>
        <v>3.5546295252628486</v>
      </c>
      <c r="CR33" s="2">
        <f t="shared" si="12"/>
        <v>3.5861895252628484</v>
      </c>
      <c r="CS33" s="2">
        <f t="shared" si="12"/>
        <v>3.6177495252628482</v>
      </c>
      <c r="CT33" s="2">
        <f t="shared" si="12"/>
        <v>3.649309525262848</v>
      </c>
      <c r="CU33" s="2">
        <f t="shared" si="12"/>
        <v>3.6808695252628478</v>
      </c>
      <c r="CV33" s="2">
        <f t="shared" si="12"/>
        <v>3.7124295252628485</v>
      </c>
      <c r="CW33" s="2">
        <f t="shared" si="12"/>
        <v>3.7439895252628483</v>
      </c>
      <c r="CX33" s="2">
        <f t="shared" si="12"/>
        <v>3.7755495252628481</v>
      </c>
      <c r="CY33" s="2">
        <f t="shared" si="12"/>
        <v>3.807109525262848</v>
      </c>
      <c r="CZ33" s="2">
        <f t="shared" si="12"/>
        <v>3.8386695252628478</v>
      </c>
      <c r="DA33" s="2">
        <f t="shared" si="12"/>
        <v>3.8702295252628485</v>
      </c>
      <c r="DB33" s="2">
        <f t="shared" si="12"/>
        <v>3.9017895252628483</v>
      </c>
    </row>
    <row r="34" spans="2:106">
      <c r="B34" s="157">
        <f t="shared" si="0"/>
        <v>0.75978944126335246</v>
      </c>
      <c r="F34" s="159">
        <v>7.2</v>
      </c>
      <c r="G34" s="2">
        <f t="shared" si="13"/>
        <v>0.79134944126335249</v>
      </c>
      <c r="H34" s="2">
        <f t="shared" si="13"/>
        <v>0.82290944126335241</v>
      </c>
      <c r="I34" s="2">
        <f t="shared" si="13"/>
        <v>0.85446944126335245</v>
      </c>
      <c r="J34" s="2">
        <f t="shared" si="13"/>
        <v>0.88602944126335248</v>
      </c>
      <c r="K34" s="2">
        <f t="shared" si="13"/>
        <v>0.91758944126335251</v>
      </c>
      <c r="L34" s="2">
        <f t="shared" si="13"/>
        <v>0.94914944126335243</v>
      </c>
      <c r="M34" s="2">
        <f t="shared" si="13"/>
        <v>0.98070944126335247</v>
      </c>
      <c r="N34" s="2">
        <f t="shared" si="13"/>
        <v>1.0122694412633524</v>
      </c>
      <c r="O34" s="2">
        <f t="shared" si="13"/>
        <v>1.0438294412633524</v>
      </c>
      <c r="P34" s="2">
        <f t="shared" si="13"/>
        <v>1.0753894412633525</v>
      </c>
      <c r="Q34" s="2">
        <f t="shared" si="13"/>
        <v>1.1069494412633525</v>
      </c>
      <c r="R34" s="2">
        <f t="shared" si="13"/>
        <v>1.1385094412633525</v>
      </c>
      <c r="S34" s="2">
        <f t="shared" si="13"/>
        <v>1.1700694412633523</v>
      </c>
      <c r="T34" s="2">
        <f t="shared" si="13"/>
        <v>1.2016294412633524</v>
      </c>
      <c r="U34" s="2">
        <f t="shared" si="13"/>
        <v>1.2331894412633524</v>
      </c>
      <c r="V34" s="2">
        <f t="shared" si="13"/>
        <v>1.2647494412633524</v>
      </c>
      <c r="W34" s="2">
        <f t="shared" si="15"/>
        <v>1.2963094412633525</v>
      </c>
      <c r="X34" s="2">
        <f t="shared" si="15"/>
        <v>1.3278694412633523</v>
      </c>
      <c r="Y34" s="2">
        <f t="shared" si="15"/>
        <v>1.3594294412633525</v>
      </c>
      <c r="Z34" s="2">
        <f t="shared" si="15"/>
        <v>1.3909894412633523</v>
      </c>
      <c r="AA34" s="2">
        <f t="shared" si="15"/>
        <v>1.4225494412633524</v>
      </c>
      <c r="AB34" s="2">
        <f t="shared" si="15"/>
        <v>1.4541094412633524</v>
      </c>
      <c r="AC34" s="2">
        <f t="shared" si="15"/>
        <v>1.4856694412633524</v>
      </c>
      <c r="AD34" s="2">
        <f t="shared" si="15"/>
        <v>1.5172294412633525</v>
      </c>
      <c r="AE34" s="2">
        <f t="shared" si="15"/>
        <v>1.5487894412633523</v>
      </c>
      <c r="AF34" s="2">
        <f t="shared" si="15"/>
        <v>1.5803494412633525</v>
      </c>
      <c r="AG34" s="2">
        <f t="shared" si="15"/>
        <v>1.6119094412633523</v>
      </c>
      <c r="AH34" s="2">
        <f t="shared" si="15"/>
        <v>1.6434694412633524</v>
      </c>
      <c r="AI34" s="2">
        <f t="shared" si="15"/>
        <v>1.6750294412633524</v>
      </c>
      <c r="AJ34" s="2">
        <f t="shared" si="15"/>
        <v>1.7065894412633524</v>
      </c>
      <c r="AK34" s="2">
        <f t="shared" si="15"/>
        <v>1.7381494412633525</v>
      </c>
      <c r="AL34" s="2">
        <f t="shared" si="15"/>
        <v>1.7697094412633523</v>
      </c>
      <c r="AM34" s="2">
        <f t="shared" si="15"/>
        <v>1.8012694412633525</v>
      </c>
      <c r="AN34" s="2">
        <f t="shared" si="15"/>
        <v>1.8328294412633523</v>
      </c>
      <c r="AO34" s="2">
        <f t="shared" si="15"/>
        <v>1.8643894412633526</v>
      </c>
      <c r="AP34" s="2">
        <f t="shared" si="15"/>
        <v>1.8959494412633524</v>
      </c>
      <c r="AQ34" s="2">
        <f t="shared" si="15"/>
        <v>1.9275094412633522</v>
      </c>
      <c r="AR34" s="2">
        <f t="shared" si="15"/>
        <v>1.9590694412633525</v>
      </c>
      <c r="AS34" s="2">
        <f t="shared" si="15"/>
        <v>1.9906294412633523</v>
      </c>
      <c r="AT34" s="2">
        <f t="shared" si="15"/>
        <v>2.0221894412633525</v>
      </c>
      <c r="AU34" s="2">
        <f t="shared" si="15"/>
        <v>2.0537494412633523</v>
      </c>
      <c r="AV34" s="2">
        <f t="shared" si="15"/>
        <v>2.0853094412633522</v>
      </c>
      <c r="AW34" s="2">
        <f t="shared" si="15"/>
        <v>2.1168694412633524</v>
      </c>
      <c r="AX34" s="2">
        <f t="shared" si="15"/>
        <v>2.1484294412633522</v>
      </c>
      <c r="AY34" s="2">
        <f t="shared" si="15"/>
        <v>2.1799894412633525</v>
      </c>
      <c r="AZ34" s="2">
        <f t="shared" ref="AZ34:DB39" si="16">0.03156*AZ$6+$B34</f>
        <v>2.2115494412633523</v>
      </c>
      <c r="BA34" s="2">
        <f t="shared" si="16"/>
        <v>2.2431094412633525</v>
      </c>
      <c r="BB34" s="2">
        <f t="shared" si="16"/>
        <v>2.2746694412633524</v>
      </c>
      <c r="BC34" s="2">
        <f t="shared" si="16"/>
        <v>2.3062294412633522</v>
      </c>
      <c r="BD34" s="2">
        <f t="shared" si="16"/>
        <v>2.3377894412633524</v>
      </c>
      <c r="BE34" s="2">
        <f t="shared" si="16"/>
        <v>2.3693494412633522</v>
      </c>
      <c r="BF34" s="2">
        <f t="shared" si="16"/>
        <v>2.4009094412633525</v>
      </c>
      <c r="BG34" s="2">
        <f t="shared" si="16"/>
        <v>2.4324694412633523</v>
      </c>
      <c r="BH34" s="2">
        <f t="shared" si="16"/>
        <v>2.4640294412633525</v>
      </c>
      <c r="BI34" s="2">
        <f t="shared" si="16"/>
        <v>2.4955894412633524</v>
      </c>
      <c r="BJ34" s="2">
        <f t="shared" si="16"/>
        <v>2.5271494412633522</v>
      </c>
      <c r="BK34" s="2">
        <f t="shared" si="16"/>
        <v>2.5587094412633524</v>
      </c>
      <c r="BL34" s="2">
        <f t="shared" si="16"/>
        <v>2.5902694412633522</v>
      </c>
      <c r="BM34" s="2">
        <f t="shared" si="16"/>
        <v>2.6218294412633525</v>
      </c>
      <c r="BN34" s="2">
        <f t="shared" si="16"/>
        <v>2.6533894412633523</v>
      </c>
      <c r="BO34" s="2">
        <f t="shared" si="16"/>
        <v>2.6849494412633521</v>
      </c>
      <c r="BP34" s="2">
        <f t="shared" si="16"/>
        <v>2.7165094412633524</v>
      </c>
      <c r="BQ34" s="2">
        <f t="shared" si="16"/>
        <v>2.7480694412633522</v>
      </c>
      <c r="BR34" s="2">
        <f t="shared" si="16"/>
        <v>2.7796294412633524</v>
      </c>
      <c r="BS34" s="2">
        <f t="shared" si="16"/>
        <v>2.8111894412633522</v>
      </c>
      <c r="BT34" s="2">
        <f t="shared" si="16"/>
        <v>2.8427494412633525</v>
      </c>
      <c r="BU34" s="2">
        <f t="shared" si="16"/>
        <v>2.8743094412633523</v>
      </c>
      <c r="BV34" s="2">
        <f t="shared" si="16"/>
        <v>2.9058694412633526</v>
      </c>
      <c r="BW34" s="2">
        <f t="shared" si="16"/>
        <v>2.9374294412633524</v>
      </c>
      <c r="BX34" s="2">
        <f t="shared" si="16"/>
        <v>2.9689894412633526</v>
      </c>
      <c r="BY34" s="2">
        <f t="shared" si="16"/>
        <v>3.0005494412633524</v>
      </c>
      <c r="BZ34" s="2">
        <f t="shared" si="16"/>
        <v>3.0321094412633522</v>
      </c>
      <c r="CA34" s="2">
        <f t="shared" si="16"/>
        <v>3.0636694412633525</v>
      </c>
      <c r="CB34" s="2">
        <f t="shared" si="16"/>
        <v>3.0952294412633523</v>
      </c>
      <c r="CC34" s="2">
        <f t="shared" si="16"/>
        <v>3.1267894412633526</v>
      </c>
      <c r="CD34" s="2">
        <f t="shared" si="16"/>
        <v>3.1583494412633524</v>
      </c>
      <c r="CE34" s="2">
        <f t="shared" si="16"/>
        <v>3.1899094412633522</v>
      </c>
      <c r="CF34" s="2">
        <f t="shared" si="16"/>
        <v>3.2214694412633524</v>
      </c>
      <c r="CG34" s="2">
        <f t="shared" si="16"/>
        <v>3.2530294412633523</v>
      </c>
      <c r="CH34" s="2">
        <f t="shared" si="16"/>
        <v>3.2845894412633525</v>
      </c>
      <c r="CI34" s="2">
        <f t="shared" si="16"/>
        <v>3.3161494412633523</v>
      </c>
      <c r="CJ34" s="2">
        <f t="shared" si="16"/>
        <v>3.3477094412633526</v>
      </c>
      <c r="CK34" s="2">
        <f t="shared" si="16"/>
        <v>3.3792694412633524</v>
      </c>
      <c r="CL34" s="2">
        <f t="shared" si="16"/>
        <v>3.4108294412633522</v>
      </c>
      <c r="CM34" s="2">
        <f t="shared" si="16"/>
        <v>3.4423894412633524</v>
      </c>
      <c r="CN34" s="2">
        <f t="shared" si="16"/>
        <v>3.4739494412633523</v>
      </c>
      <c r="CO34" s="2">
        <f t="shared" si="16"/>
        <v>3.5055094412633525</v>
      </c>
      <c r="CP34" s="2">
        <f t="shared" si="16"/>
        <v>3.5370694412633523</v>
      </c>
      <c r="CQ34" s="2">
        <f t="shared" si="16"/>
        <v>3.5686294412633526</v>
      </c>
      <c r="CR34" s="2">
        <f t="shared" si="16"/>
        <v>3.6001894412633524</v>
      </c>
      <c r="CS34" s="2">
        <f t="shared" si="16"/>
        <v>3.6317494412633522</v>
      </c>
      <c r="CT34" s="2">
        <f t="shared" si="16"/>
        <v>3.6633094412633525</v>
      </c>
      <c r="CU34" s="2">
        <f t="shared" si="16"/>
        <v>3.6948694412633523</v>
      </c>
      <c r="CV34" s="2">
        <f t="shared" si="16"/>
        <v>3.7264294412633525</v>
      </c>
      <c r="CW34" s="2">
        <f t="shared" si="16"/>
        <v>3.7579894412633523</v>
      </c>
      <c r="CX34" s="2">
        <f t="shared" si="16"/>
        <v>3.7895494412633521</v>
      </c>
      <c r="CY34" s="2">
        <f t="shared" si="16"/>
        <v>3.8211094412633524</v>
      </c>
      <c r="CZ34" s="2">
        <f t="shared" si="16"/>
        <v>3.8526694412633522</v>
      </c>
      <c r="DA34" s="2">
        <f t="shared" si="16"/>
        <v>3.8842294412633525</v>
      </c>
      <c r="DB34" s="2">
        <f t="shared" si="16"/>
        <v>3.9157894412633523</v>
      </c>
    </row>
    <row r="35" spans="2:106">
      <c r="B35" s="157">
        <f t="shared" si="0"/>
        <v>0.77378935726385645</v>
      </c>
      <c r="F35" s="159">
        <v>7.3</v>
      </c>
      <c r="G35" s="2">
        <f t="shared" si="13"/>
        <v>0.80534935726385648</v>
      </c>
      <c r="H35" s="2">
        <f t="shared" si="13"/>
        <v>0.8369093572638564</v>
      </c>
      <c r="I35" s="2">
        <f t="shared" si="13"/>
        <v>0.86846935726385643</v>
      </c>
      <c r="J35" s="2">
        <f t="shared" si="13"/>
        <v>0.90002935726385647</v>
      </c>
      <c r="K35" s="2">
        <f t="shared" si="13"/>
        <v>0.9315893572638565</v>
      </c>
      <c r="L35" s="2">
        <f t="shared" si="13"/>
        <v>0.96314935726385642</v>
      </c>
      <c r="M35" s="2">
        <f t="shared" si="13"/>
        <v>0.99470935726385645</v>
      </c>
      <c r="N35" s="2">
        <f t="shared" si="13"/>
        <v>1.0262693572638564</v>
      </c>
      <c r="O35" s="2">
        <f t="shared" si="13"/>
        <v>1.0578293572638564</v>
      </c>
      <c r="P35" s="2">
        <f t="shared" si="13"/>
        <v>1.0893893572638564</v>
      </c>
      <c r="Q35" s="2">
        <f t="shared" si="13"/>
        <v>1.1209493572638565</v>
      </c>
      <c r="R35" s="2">
        <f t="shared" si="13"/>
        <v>1.1525093572638565</v>
      </c>
      <c r="S35" s="2">
        <f t="shared" si="13"/>
        <v>1.1840693572638563</v>
      </c>
      <c r="T35" s="2">
        <f t="shared" si="13"/>
        <v>1.2156293572638563</v>
      </c>
      <c r="U35" s="2">
        <f t="shared" si="13"/>
        <v>1.2471893572638564</v>
      </c>
      <c r="V35" s="2">
        <f t="shared" si="13"/>
        <v>1.2787493572638564</v>
      </c>
      <c r="W35" s="2">
        <f t="shared" ref="W35:CH39" si="17">0.03156*W$6+$B35</f>
        <v>1.3103093572638564</v>
      </c>
      <c r="X35" s="2">
        <f t="shared" si="17"/>
        <v>1.3418693572638563</v>
      </c>
      <c r="Y35" s="2">
        <f t="shared" si="17"/>
        <v>1.3734293572638565</v>
      </c>
      <c r="Z35" s="2">
        <f t="shared" si="17"/>
        <v>1.4049893572638563</v>
      </c>
      <c r="AA35" s="2">
        <f t="shared" si="17"/>
        <v>1.4365493572638564</v>
      </c>
      <c r="AB35" s="2">
        <f t="shared" si="17"/>
        <v>1.4681093572638564</v>
      </c>
      <c r="AC35" s="2">
        <f t="shared" si="17"/>
        <v>1.4996693572638564</v>
      </c>
      <c r="AD35" s="2">
        <f t="shared" si="17"/>
        <v>1.5312293572638564</v>
      </c>
      <c r="AE35" s="2">
        <f t="shared" si="17"/>
        <v>1.5627893572638563</v>
      </c>
      <c r="AF35" s="2">
        <f t="shared" si="17"/>
        <v>1.5943493572638565</v>
      </c>
      <c r="AG35" s="2">
        <f t="shared" si="17"/>
        <v>1.6259093572638563</v>
      </c>
      <c r="AH35" s="2">
        <f t="shared" si="17"/>
        <v>1.6574693572638564</v>
      </c>
      <c r="AI35" s="2">
        <f t="shared" si="17"/>
        <v>1.6890293572638564</v>
      </c>
      <c r="AJ35" s="2">
        <f t="shared" si="17"/>
        <v>1.7205893572638564</v>
      </c>
      <c r="AK35" s="2">
        <f t="shared" si="17"/>
        <v>1.7521493572638565</v>
      </c>
      <c r="AL35" s="2">
        <f t="shared" si="17"/>
        <v>1.7837093572638563</v>
      </c>
      <c r="AM35" s="2">
        <f t="shared" si="17"/>
        <v>1.8152693572638565</v>
      </c>
      <c r="AN35" s="2">
        <f t="shared" si="17"/>
        <v>1.8468293572638563</v>
      </c>
      <c r="AO35" s="2">
        <f t="shared" si="17"/>
        <v>1.8783893572638566</v>
      </c>
      <c r="AP35" s="2">
        <f t="shared" si="17"/>
        <v>1.9099493572638564</v>
      </c>
      <c r="AQ35" s="2">
        <f t="shared" si="17"/>
        <v>1.9415093572638562</v>
      </c>
      <c r="AR35" s="2">
        <f t="shared" si="17"/>
        <v>1.9730693572638565</v>
      </c>
      <c r="AS35" s="2">
        <f t="shared" si="17"/>
        <v>2.0046293572638563</v>
      </c>
      <c r="AT35" s="2">
        <f t="shared" si="17"/>
        <v>2.0361893572638565</v>
      </c>
      <c r="AU35" s="2">
        <f t="shared" si="17"/>
        <v>2.0677493572638563</v>
      </c>
      <c r="AV35" s="2">
        <f t="shared" si="17"/>
        <v>2.0993093572638561</v>
      </c>
      <c r="AW35" s="2">
        <f t="shared" si="17"/>
        <v>2.1308693572638564</v>
      </c>
      <c r="AX35" s="2">
        <f t="shared" si="17"/>
        <v>2.1624293572638562</v>
      </c>
      <c r="AY35" s="2">
        <f t="shared" si="17"/>
        <v>2.1939893572638565</v>
      </c>
      <c r="AZ35" s="2">
        <f t="shared" si="17"/>
        <v>2.2255493572638563</v>
      </c>
      <c r="BA35" s="2">
        <f t="shared" si="17"/>
        <v>2.2571093572638565</v>
      </c>
      <c r="BB35" s="2">
        <f t="shared" si="17"/>
        <v>2.2886693572638563</v>
      </c>
      <c r="BC35" s="2">
        <f t="shared" si="17"/>
        <v>2.3202293572638562</v>
      </c>
      <c r="BD35" s="2">
        <f t="shared" si="17"/>
        <v>2.3517893572638564</v>
      </c>
      <c r="BE35" s="2">
        <f t="shared" si="17"/>
        <v>2.3833493572638562</v>
      </c>
      <c r="BF35" s="2">
        <f t="shared" si="17"/>
        <v>2.4149093572638565</v>
      </c>
      <c r="BG35" s="2">
        <f t="shared" si="17"/>
        <v>2.4464693572638563</v>
      </c>
      <c r="BH35" s="2">
        <f t="shared" si="17"/>
        <v>2.4780293572638565</v>
      </c>
      <c r="BI35" s="2">
        <f t="shared" si="17"/>
        <v>2.5095893572638563</v>
      </c>
      <c r="BJ35" s="2">
        <f t="shared" si="17"/>
        <v>2.5411493572638562</v>
      </c>
      <c r="BK35" s="2">
        <f t="shared" si="17"/>
        <v>2.5727093572638564</v>
      </c>
      <c r="BL35" s="2">
        <f t="shared" si="17"/>
        <v>2.6042693572638562</v>
      </c>
      <c r="BM35" s="2">
        <f t="shared" si="17"/>
        <v>2.6358293572638565</v>
      </c>
      <c r="BN35" s="2">
        <f t="shared" si="17"/>
        <v>2.6673893572638563</v>
      </c>
      <c r="BO35" s="2">
        <f t="shared" si="17"/>
        <v>2.6989493572638561</v>
      </c>
      <c r="BP35" s="2">
        <f t="shared" si="17"/>
        <v>2.7305093572638564</v>
      </c>
      <c r="BQ35" s="2">
        <f t="shared" si="17"/>
        <v>2.7620693572638562</v>
      </c>
      <c r="BR35" s="2">
        <f t="shared" si="17"/>
        <v>2.7936293572638564</v>
      </c>
      <c r="BS35" s="2">
        <f t="shared" si="17"/>
        <v>2.8251893572638562</v>
      </c>
      <c r="BT35" s="2">
        <f t="shared" si="16"/>
        <v>2.8567493572638565</v>
      </c>
      <c r="BU35" s="2">
        <f t="shared" si="16"/>
        <v>2.8883093572638563</v>
      </c>
      <c r="BV35" s="2">
        <f t="shared" si="16"/>
        <v>2.9198693572638565</v>
      </c>
      <c r="BW35" s="2">
        <f t="shared" si="16"/>
        <v>2.9514293572638564</v>
      </c>
      <c r="BX35" s="2">
        <f t="shared" si="16"/>
        <v>2.9829893572638566</v>
      </c>
      <c r="BY35" s="2">
        <f t="shared" si="16"/>
        <v>3.0145493572638564</v>
      </c>
      <c r="BZ35" s="2">
        <f t="shared" si="16"/>
        <v>3.0461093572638562</v>
      </c>
      <c r="CA35" s="2">
        <f t="shared" si="16"/>
        <v>3.0776693572638565</v>
      </c>
      <c r="CB35" s="2">
        <f t="shared" si="16"/>
        <v>3.1092293572638563</v>
      </c>
      <c r="CC35" s="2">
        <f t="shared" si="16"/>
        <v>3.1407893572638566</v>
      </c>
      <c r="CD35" s="2">
        <f t="shared" si="16"/>
        <v>3.1723493572638564</v>
      </c>
      <c r="CE35" s="2">
        <f t="shared" si="16"/>
        <v>3.2039093572638562</v>
      </c>
      <c r="CF35" s="2">
        <f t="shared" si="16"/>
        <v>3.2354693572638564</v>
      </c>
      <c r="CG35" s="2">
        <f t="shared" si="16"/>
        <v>3.2670293572638562</v>
      </c>
      <c r="CH35" s="2">
        <f t="shared" si="16"/>
        <v>3.2985893572638565</v>
      </c>
      <c r="CI35" s="2">
        <f t="shared" si="16"/>
        <v>3.3301493572638563</v>
      </c>
      <c r="CJ35" s="2">
        <f t="shared" si="16"/>
        <v>3.3617093572638566</v>
      </c>
      <c r="CK35" s="2">
        <f t="shared" si="16"/>
        <v>3.3932693572638564</v>
      </c>
      <c r="CL35" s="2">
        <f t="shared" si="16"/>
        <v>3.4248293572638562</v>
      </c>
      <c r="CM35" s="2">
        <f t="shared" si="16"/>
        <v>3.4563893572638564</v>
      </c>
      <c r="CN35" s="2">
        <f t="shared" si="16"/>
        <v>3.4879493572638562</v>
      </c>
      <c r="CO35" s="2">
        <f t="shared" si="16"/>
        <v>3.5195093572638565</v>
      </c>
      <c r="CP35" s="2">
        <f t="shared" si="16"/>
        <v>3.5510693572638563</v>
      </c>
      <c r="CQ35" s="2">
        <f t="shared" si="16"/>
        <v>3.5826293572638566</v>
      </c>
      <c r="CR35" s="2">
        <f t="shared" si="16"/>
        <v>3.6141893572638564</v>
      </c>
      <c r="CS35" s="2">
        <f t="shared" si="16"/>
        <v>3.6457493572638562</v>
      </c>
      <c r="CT35" s="2">
        <f t="shared" si="16"/>
        <v>3.6773093572638564</v>
      </c>
      <c r="CU35" s="2">
        <f t="shared" si="16"/>
        <v>3.7088693572638562</v>
      </c>
      <c r="CV35" s="2">
        <f t="shared" si="16"/>
        <v>3.7404293572638565</v>
      </c>
      <c r="CW35" s="2">
        <f t="shared" si="16"/>
        <v>3.7719893572638563</v>
      </c>
      <c r="CX35" s="2">
        <f t="shared" si="16"/>
        <v>3.8035493572638561</v>
      </c>
      <c r="CY35" s="2">
        <f t="shared" si="16"/>
        <v>3.8351093572638564</v>
      </c>
      <c r="CZ35" s="2">
        <f t="shared" si="16"/>
        <v>3.8666693572638562</v>
      </c>
      <c r="DA35" s="2">
        <f t="shared" si="16"/>
        <v>3.8982293572638564</v>
      </c>
      <c r="DB35" s="2">
        <f t="shared" si="16"/>
        <v>3.9297893572638563</v>
      </c>
    </row>
    <row r="36" spans="2:106">
      <c r="B36" s="157">
        <f t="shared" si="0"/>
        <v>0.78778927326436043</v>
      </c>
      <c r="F36" s="159">
        <v>7.4</v>
      </c>
      <c r="G36" s="2">
        <f t="shared" si="13"/>
        <v>0.81934927326436047</v>
      </c>
      <c r="H36" s="2">
        <f t="shared" si="13"/>
        <v>0.85090927326436039</v>
      </c>
      <c r="I36" s="2">
        <f t="shared" si="13"/>
        <v>0.88246927326436042</v>
      </c>
      <c r="J36" s="2">
        <f t="shared" si="13"/>
        <v>0.91402927326436045</v>
      </c>
      <c r="K36" s="2">
        <f t="shared" si="13"/>
        <v>0.94558927326436049</v>
      </c>
      <c r="L36" s="2">
        <f t="shared" si="13"/>
        <v>0.97714927326436041</v>
      </c>
      <c r="M36" s="2">
        <f t="shared" si="13"/>
        <v>1.0087092732643603</v>
      </c>
      <c r="N36" s="2">
        <f t="shared" si="13"/>
        <v>1.0402692732643604</v>
      </c>
      <c r="O36" s="2">
        <f t="shared" si="13"/>
        <v>1.0718292732643604</v>
      </c>
      <c r="P36" s="2">
        <f t="shared" si="13"/>
        <v>1.1033892732643604</v>
      </c>
      <c r="Q36" s="2">
        <f t="shared" si="13"/>
        <v>1.1349492732643605</v>
      </c>
      <c r="R36" s="2">
        <f t="shared" si="13"/>
        <v>1.1665092732643605</v>
      </c>
      <c r="S36" s="2">
        <f t="shared" si="13"/>
        <v>1.1980692732643603</v>
      </c>
      <c r="T36" s="2">
        <f t="shared" si="13"/>
        <v>1.2296292732643603</v>
      </c>
      <c r="U36" s="2">
        <f t="shared" si="13"/>
        <v>1.2611892732643604</v>
      </c>
      <c r="V36" s="2">
        <f t="shared" si="13"/>
        <v>1.2927492732643604</v>
      </c>
      <c r="W36" s="2">
        <f t="shared" si="17"/>
        <v>1.3243092732643604</v>
      </c>
      <c r="X36" s="2">
        <f t="shared" si="17"/>
        <v>1.3558692732643602</v>
      </c>
      <c r="Y36" s="2">
        <f t="shared" si="17"/>
        <v>1.3874292732643605</v>
      </c>
      <c r="Z36" s="2">
        <f t="shared" si="17"/>
        <v>1.4189892732643603</v>
      </c>
      <c r="AA36" s="2">
        <f t="shared" si="17"/>
        <v>1.4505492732643603</v>
      </c>
      <c r="AB36" s="2">
        <f t="shared" si="17"/>
        <v>1.4821092732643604</v>
      </c>
      <c r="AC36" s="2">
        <f t="shared" si="17"/>
        <v>1.5136692732643604</v>
      </c>
      <c r="AD36" s="2">
        <f t="shared" si="17"/>
        <v>1.5452292732643604</v>
      </c>
      <c r="AE36" s="2">
        <f t="shared" si="17"/>
        <v>1.5767892732643602</v>
      </c>
      <c r="AF36" s="2">
        <f t="shared" si="17"/>
        <v>1.6083492732643605</v>
      </c>
      <c r="AG36" s="2">
        <f t="shared" si="17"/>
        <v>1.6399092732643603</v>
      </c>
      <c r="AH36" s="2">
        <f t="shared" si="17"/>
        <v>1.6714692732643603</v>
      </c>
      <c r="AI36" s="2">
        <f t="shared" si="17"/>
        <v>1.7030292732643604</v>
      </c>
      <c r="AJ36" s="2">
        <f t="shared" si="17"/>
        <v>1.7345892732643604</v>
      </c>
      <c r="AK36" s="2">
        <f t="shared" si="17"/>
        <v>1.7661492732643604</v>
      </c>
      <c r="AL36" s="2">
        <f t="shared" si="17"/>
        <v>1.7977092732643603</v>
      </c>
      <c r="AM36" s="2">
        <f t="shared" si="17"/>
        <v>1.8292692732643605</v>
      </c>
      <c r="AN36" s="2">
        <f t="shared" si="17"/>
        <v>1.8608292732643603</v>
      </c>
      <c r="AO36" s="2">
        <f t="shared" si="17"/>
        <v>1.8923892732643606</v>
      </c>
      <c r="AP36" s="2">
        <f t="shared" si="17"/>
        <v>1.9239492732643604</v>
      </c>
      <c r="AQ36" s="2">
        <f t="shared" si="17"/>
        <v>1.9555092732643602</v>
      </c>
      <c r="AR36" s="2">
        <f t="shared" si="17"/>
        <v>1.9870692732643604</v>
      </c>
      <c r="AS36" s="2">
        <f t="shared" si="17"/>
        <v>2.0186292732643603</v>
      </c>
      <c r="AT36" s="2">
        <f t="shared" si="17"/>
        <v>2.0501892732643605</v>
      </c>
      <c r="AU36" s="2">
        <f t="shared" si="17"/>
        <v>2.0817492732643603</v>
      </c>
      <c r="AV36" s="2">
        <f t="shared" si="17"/>
        <v>2.1133092732643601</v>
      </c>
      <c r="AW36" s="2">
        <f t="shared" si="17"/>
        <v>2.1448692732643604</v>
      </c>
      <c r="AX36" s="2">
        <f t="shared" si="17"/>
        <v>2.1764292732643602</v>
      </c>
      <c r="AY36" s="2">
        <f t="shared" si="17"/>
        <v>2.2079892732643605</v>
      </c>
      <c r="AZ36" s="2">
        <f t="shared" si="17"/>
        <v>2.2395492732643603</v>
      </c>
      <c r="BA36" s="2">
        <f t="shared" si="17"/>
        <v>2.2711092732643605</v>
      </c>
      <c r="BB36" s="2">
        <f t="shared" si="17"/>
        <v>2.3026692732643603</v>
      </c>
      <c r="BC36" s="2">
        <f t="shared" si="17"/>
        <v>2.3342292732643601</v>
      </c>
      <c r="BD36" s="2">
        <f t="shared" si="17"/>
        <v>2.3657892732643604</v>
      </c>
      <c r="BE36" s="2">
        <f t="shared" si="17"/>
        <v>2.3973492732643602</v>
      </c>
      <c r="BF36" s="2">
        <f t="shared" si="17"/>
        <v>2.4289092732643605</v>
      </c>
      <c r="BG36" s="2">
        <f t="shared" si="17"/>
        <v>2.4604692732643603</v>
      </c>
      <c r="BH36" s="2">
        <f t="shared" si="17"/>
        <v>2.4920292732643605</v>
      </c>
      <c r="BI36" s="2">
        <f t="shared" si="17"/>
        <v>2.5235892732643603</v>
      </c>
      <c r="BJ36" s="2">
        <f t="shared" si="17"/>
        <v>2.5551492732643601</v>
      </c>
      <c r="BK36" s="2">
        <f t="shared" si="17"/>
        <v>2.5867092732643604</v>
      </c>
      <c r="BL36" s="2">
        <f t="shared" si="17"/>
        <v>2.6182692732643602</v>
      </c>
      <c r="BM36" s="2">
        <f t="shared" si="17"/>
        <v>2.6498292732643605</v>
      </c>
      <c r="BN36" s="2">
        <f t="shared" si="17"/>
        <v>2.6813892732643603</v>
      </c>
      <c r="BO36" s="2">
        <f t="shared" si="17"/>
        <v>2.7129492732643601</v>
      </c>
      <c r="BP36" s="2">
        <f t="shared" si="17"/>
        <v>2.7445092732643603</v>
      </c>
      <c r="BQ36" s="2">
        <f t="shared" si="17"/>
        <v>2.7760692732643601</v>
      </c>
      <c r="BR36" s="2">
        <f t="shared" si="17"/>
        <v>2.8076292732643604</v>
      </c>
      <c r="BS36" s="2">
        <f t="shared" si="17"/>
        <v>2.8391892732643602</v>
      </c>
      <c r="BT36" s="2">
        <f t="shared" si="17"/>
        <v>2.8707492732643605</v>
      </c>
      <c r="BU36" s="2">
        <f t="shared" si="17"/>
        <v>2.9023092732643603</v>
      </c>
      <c r="BV36" s="2">
        <f t="shared" si="17"/>
        <v>2.9338692732643605</v>
      </c>
      <c r="BW36" s="2">
        <f t="shared" si="17"/>
        <v>2.9654292732643603</v>
      </c>
      <c r="BX36" s="2">
        <f t="shared" si="17"/>
        <v>2.9969892732643606</v>
      </c>
      <c r="BY36" s="2">
        <f t="shared" si="17"/>
        <v>3.0285492732643604</v>
      </c>
      <c r="BZ36" s="2">
        <f t="shared" si="17"/>
        <v>3.0601092732643602</v>
      </c>
      <c r="CA36" s="2">
        <f t="shared" si="17"/>
        <v>3.0916692732643605</v>
      </c>
      <c r="CB36" s="2">
        <f t="shared" si="17"/>
        <v>3.1232292732643603</v>
      </c>
      <c r="CC36" s="2">
        <f t="shared" si="17"/>
        <v>3.1547892732643605</v>
      </c>
      <c r="CD36" s="2">
        <f t="shared" si="17"/>
        <v>3.1863492732643603</v>
      </c>
      <c r="CE36" s="2">
        <f t="shared" si="17"/>
        <v>3.2179092732643602</v>
      </c>
      <c r="CF36" s="2">
        <f t="shared" si="17"/>
        <v>3.2494692732643604</v>
      </c>
      <c r="CG36" s="2">
        <f t="shared" si="17"/>
        <v>3.2810292732643602</v>
      </c>
      <c r="CH36" s="2">
        <f t="shared" si="17"/>
        <v>3.3125892732643605</v>
      </c>
      <c r="CI36" s="2">
        <f t="shared" si="16"/>
        <v>3.3441492732643603</v>
      </c>
      <c r="CJ36" s="2">
        <f t="shared" si="16"/>
        <v>3.3757092732643605</v>
      </c>
      <c r="CK36" s="2">
        <f t="shared" si="16"/>
        <v>3.4072692732643604</v>
      </c>
      <c r="CL36" s="2">
        <f t="shared" si="16"/>
        <v>3.4388292732643602</v>
      </c>
      <c r="CM36" s="2">
        <f t="shared" si="16"/>
        <v>3.4703892732643604</v>
      </c>
      <c r="CN36" s="2">
        <f t="shared" si="16"/>
        <v>3.5019492732643602</v>
      </c>
      <c r="CO36" s="2">
        <f t="shared" si="16"/>
        <v>3.5335092732643605</v>
      </c>
      <c r="CP36" s="2">
        <f t="shared" si="16"/>
        <v>3.5650692732643603</v>
      </c>
      <c r="CQ36" s="2">
        <f t="shared" si="16"/>
        <v>3.5966292732643605</v>
      </c>
      <c r="CR36" s="2">
        <f t="shared" si="16"/>
        <v>3.6281892732643604</v>
      </c>
      <c r="CS36" s="2">
        <f t="shared" si="16"/>
        <v>3.6597492732643602</v>
      </c>
      <c r="CT36" s="2">
        <f t="shared" si="16"/>
        <v>3.6913092732643604</v>
      </c>
      <c r="CU36" s="2">
        <f t="shared" si="16"/>
        <v>3.7228692732643602</v>
      </c>
      <c r="CV36" s="2">
        <f t="shared" si="16"/>
        <v>3.7544292732643605</v>
      </c>
      <c r="CW36" s="2">
        <f t="shared" si="16"/>
        <v>3.7859892732643603</v>
      </c>
      <c r="CX36" s="2">
        <f t="shared" si="16"/>
        <v>3.8175492732643601</v>
      </c>
      <c r="CY36" s="2">
        <f t="shared" si="16"/>
        <v>3.8491092732643604</v>
      </c>
      <c r="CZ36" s="2">
        <f t="shared" si="16"/>
        <v>3.8806692732643602</v>
      </c>
      <c r="DA36" s="2">
        <f t="shared" si="16"/>
        <v>3.9122292732643604</v>
      </c>
      <c r="DB36" s="2">
        <f t="shared" si="16"/>
        <v>3.9437892732643602</v>
      </c>
    </row>
    <row r="37" spans="2:106">
      <c r="B37" s="157">
        <f t="shared" si="0"/>
        <v>0.80178918926486442</v>
      </c>
      <c r="C37" s="2">
        <v>0.80179999999999996</v>
      </c>
      <c r="F37" s="159">
        <v>7.5</v>
      </c>
      <c r="G37" s="2">
        <f t="shared" si="13"/>
        <v>0.83334918926486445</v>
      </c>
      <c r="H37" s="2">
        <f t="shared" si="13"/>
        <v>0.86490918926486438</v>
      </c>
      <c r="I37" s="2">
        <f t="shared" si="13"/>
        <v>0.89646918926486441</v>
      </c>
      <c r="J37" s="2">
        <f t="shared" si="13"/>
        <v>0.92802918926486444</v>
      </c>
      <c r="K37" s="2">
        <f t="shared" si="13"/>
        <v>0.95958918926486447</v>
      </c>
      <c r="L37" s="2">
        <f t="shared" si="13"/>
        <v>0.99114918926486439</v>
      </c>
      <c r="M37" s="2">
        <f t="shared" si="13"/>
        <v>1.0227091892648643</v>
      </c>
      <c r="N37" s="2">
        <f t="shared" si="13"/>
        <v>1.0542691892648643</v>
      </c>
      <c r="O37" s="2">
        <f t="shared" si="13"/>
        <v>1.0858291892648644</v>
      </c>
      <c r="P37" s="2">
        <f t="shared" si="13"/>
        <v>1.1173891892648644</v>
      </c>
      <c r="Q37" s="2">
        <f t="shared" si="13"/>
        <v>1.1489491892648644</v>
      </c>
      <c r="R37" s="2">
        <f t="shared" si="13"/>
        <v>1.1805091892648645</v>
      </c>
      <c r="S37" s="2">
        <f t="shared" si="13"/>
        <v>1.2120691892648643</v>
      </c>
      <c r="T37" s="2">
        <f t="shared" si="13"/>
        <v>1.2436291892648643</v>
      </c>
      <c r="U37" s="2">
        <f t="shared" si="13"/>
        <v>1.2751891892648644</v>
      </c>
      <c r="V37" s="2">
        <f t="shared" si="13"/>
        <v>1.3067491892648644</v>
      </c>
      <c r="W37" s="2">
        <f t="shared" si="17"/>
        <v>1.3383091892648644</v>
      </c>
      <c r="X37" s="2">
        <f t="shared" si="17"/>
        <v>1.3698691892648642</v>
      </c>
      <c r="Y37" s="2">
        <f t="shared" si="17"/>
        <v>1.4014291892648645</v>
      </c>
      <c r="Z37" s="2">
        <f t="shared" si="17"/>
        <v>1.4329891892648643</v>
      </c>
      <c r="AA37" s="2">
        <f t="shared" si="17"/>
        <v>1.4645491892648643</v>
      </c>
      <c r="AB37" s="2">
        <f t="shared" si="17"/>
        <v>1.4961091892648644</v>
      </c>
      <c r="AC37" s="2">
        <f t="shared" si="17"/>
        <v>1.5276691892648644</v>
      </c>
      <c r="AD37" s="2">
        <f t="shared" si="17"/>
        <v>1.5592291892648644</v>
      </c>
      <c r="AE37" s="2">
        <f t="shared" si="17"/>
        <v>1.5907891892648642</v>
      </c>
      <c r="AF37" s="2">
        <f t="shared" si="17"/>
        <v>1.6223491892648645</v>
      </c>
      <c r="AG37" s="2">
        <f t="shared" si="17"/>
        <v>1.6539091892648643</v>
      </c>
      <c r="AH37" s="2">
        <f t="shared" si="17"/>
        <v>1.6854691892648643</v>
      </c>
      <c r="AI37" s="2">
        <f t="shared" si="17"/>
        <v>1.7170291892648644</v>
      </c>
      <c r="AJ37" s="2">
        <f t="shared" si="17"/>
        <v>1.7485891892648644</v>
      </c>
      <c r="AK37" s="2">
        <f t="shared" si="17"/>
        <v>1.7801491892648644</v>
      </c>
      <c r="AL37" s="2">
        <f t="shared" si="17"/>
        <v>1.8117091892648642</v>
      </c>
      <c r="AM37" s="2">
        <f t="shared" si="17"/>
        <v>1.8432691892648645</v>
      </c>
      <c r="AN37" s="2">
        <f t="shared" si="17"/>
        <v>1.8748291892648643</v>
      </c>
      <c r="AO37" s="2">
        <f t="shared" si="17"/>
        <v>1.9063891892648646</v>
      </c>
      <c r="AP37" s="2">
        <f t="shared" si="17"/>
        <v>1.9379491892648644</v>
      </c>
      <c r="AQ37" s="2">
        <f t="shared" si="17"/>
        <v>1.9695091892648642</v>
      </c>
      <c r="AR37" s="2">
        <f t="shared" si="17"/>
        <v>2.0010691892648644</v>
      </c>
      <c r="AS37" s="2">
        <f t="shared" si="17"/>
        <v>2.0326291892648642</v>
      </c>
      <c r="AT37" s="2">
        <f t="shared" si="17"/>
        <v>2.0641891892648645</v>
      </c>
      <c r="AU37" s="2">
        <f t="shared" si="17"/>
        <v>2.0957491892648643</v>
      </c>
      <c r="AV37" s="2">
        <f t="shared" si="17"/>
        <v>2.1273091892648641</v>
      </c>
      <c r="AW37" s="2">
        <f t="shared" si="17"/>
        <v>2.1588691892648644</v>
      </c>
      <c r="AX37" s="2">
        <f t="shared" si="17"/>
        <v>2.1904291892648642</v>
      </c>
      <c r="AY37" s="2">
        <f t="shared" si="17"/>
        <v>2.2219891892648644</v>
      </c>
      <c r="AZ37" s="2">
        <f t="shared" si="17"/>
        <v>2.2535491892648642</v>
      </c>
      <c r="BA37" s="2">
        <f t="shared" si="17"/>
        <v>2.2851091892648645</v>
      </c>
      <c r="BB37" s="2">
        <f t="shared" si="17"/>
        <v>2.3166691892648643</v>
      </c>
      <c r="BC37" s="2">
        <f t="shared" si="17"/>
        <v>2.3482291892648641</v>
      </c>
      <c r="BD37" s="2">
        <f t="shared" si="17"/>
        <v>2.3797891892648644</v>
      </c>
      <c r="BE37" s="2">
        <f t="shared" si="17"/>
        <v>2.4113491892648642</v>
      </c>
      <c r="BF37" s="2">
        <f t="shared" si="17"/>
        <v>2.4429091892648644</v>
      </c>
      <c r="BG37" s="2">
        <f t="shared" si="17"/>
        <v>2.4744691892648643</v>
      </c>
      <c r="BH37" s="2">
        <f t="shared" si="17"/>
        <v>2.5060291892648645</v>
      </c>
      <c r="BI37" s="2">
        <f t="shared" si="17"/>
        <v>2.5375891892648643</v>
      </c>
      <c r="BJ37" s="2">
        <f t="shared" si="17"/>
        <v>2.5691491892648641</v>
      </c>
      <c r="BK37" s="2">
        <f t="shared" si="17"/>
        <v>2.6007091892648644</v>
      </c>
      <c r="BL37" s="2">
        <f t="shared" si="17"/>
        <v>2.6322691892648642</v>
      </c>
      <c r="BM37" s="2">
        <f t="shared" si="17"/>
        <v>2.6638291892648644</v>
      </c>
      <c r="BN37" s="2">
        <f t="shared" si="17"/>
        <v>2.6953891892648643</v>
      </c>
      <c r="BO37" s="2">
        <f t="shared" si="17"/>
        <v>2.7269491892648641</v>
      </c>
      <c r="BP37" s="2">
        <f t="shared" si="17"/>
        <v>2.7585091892648643</v>
      </c>
      <c r="BQ37" s="2">
        <f t="shared" si="17"/>
        <v>2.7900691892648641</v>
      </c>
      <c r="BR37" s="2">
        <f t="shared" si="17"/>
        <v>2.8216291892648644</v>
      </c>
      <c r="BS37" s="2">
        <f t="shared" si="17"/>
        <v>2.8531891892648642</v>
      </c>
      <c r="BT37" s="2">
        <f t="shared" si="16"/>
        <v>2.8847491892648645</v>
      </c>
      <c r="BU37" s="2">
        <f t="shared" si="16"/>
        <v>2.9163091892648643</v>
      </c>
      <c r="BV37" s="2">
        <f t="shared" si="16"/>
        <v>2.9478691892648645</v>
      </c>
      <c r="BW37" s="2">
        <f t="shared" si="16"/>
        <v>2.9794291892648643</v>
      </c>
      <c r="BX37" s="2">
        <f t="shared" si="16"/>
        <v>3.0109891892648646</v>
      </c>
      <c r="BY37" s="2">
        <f t="shared" si="16"/>
        <v>3.0425491892648644</v>
      </c>
      <c r="BZ37" s="2">
        <f t="shared" si="16"/>
        <v>3.0741091892648642</v>
      </c>
      <c r="CA37" s="2">
        <f t="shared" si="16"/>
        <v>3.1056691892648645</v>
      </c>
      <c r="CB37" s="2">
        <f t="shared" si="16"/>
        <v>3.1372291892648643</v>
      </c>
      <c r="CC37" s="2">
        <f t="shared" si="16"/>
        <v>3.1687891892648645</v>
      </c>
      <c r="CD37" s="2">
        <f t="shared" si="16"/>
        <v>3.2003491892648643</v>
      </c>
      <c r="CE37" s="2">
        <f t="shared" si="16"/>
        <v>3.2319091892648641</v>
      </c>
      <c r="CF37" s="2">
        <f t="shared" si="16"/>
        <v>3.2634691892648644</v>
      </c>
      <c r="CG37" s="2">
        <f t="shared" si="16"/>
        <v>3.2950291892648642</v>
      </c>
      <c r="CH37" s="2">
        <f t="shared" si="16"/>
        <v>3.3265891892648645</v>
      </c>
      <c r="CI37" s="2">
        <f t="shared" si="16"/>
        <v>3.3581491892648643</v>
      </c>
      <c r="CJ37" s="2">
        <f t="shared" si="16"/>
        <v>3.3897091892648645</v>
      </c>
      <c r="CK37" s="2">
        <f t="shared" si="16"/>
        <v>3.4212691892648643</v>
      </c>
      <c r="CL37" s="2">
        <f t="shared" si="16"/>
        <v>3.4528291892648642</v>
      </c>
      <c r="CM37" s="2">
        <f t="shared" si="16"/>
        <v>3.4843891892648644</v>
      </c>
      <c r="CN37" s="2">
        <f t="shared" si="16"/>
        <v>3.5159491892648642</v>
      </c>
      <c r="CO37" s="2">
        <f t="shared" si="16"/>
        <v>3.5475091892648645</v>
      </c>
      <c r="CP37" s="2">
        <f t="shared" si="16"/>
        <v>3.5790691892648643</v>
      </c>
      <c r="CQ37" s="2">
        <f t="shared" si="16"/>
        <v>3.6106291892648645</v>
      </c>
      <c r="CR37" s="2">
        <f t="shared" si="16"/>
        <v>3.6421891892648643</v>
      </c>
      <c r="CS37" s="2">
        <f t="shared" si="16"/>
        <v>3.6737491892648642</v>
      </c>
      <c r="CT37" s="2">
        <f t="shared" si="16"/>
        <v>3.7053091892648644</v>
      </c>
      <c r="CU37" s="2">
        <f t="shared" si="16"/>
        <v>3.7368691892648642</v>
      </c>
      <c r="CV37" s="2">
        <f t="shared" si="16"/>
        <v>3.7684291892648645</v>
      </c>
      <c r="CW37" s="2">
        <f t="shared" si="16"/>
        <v>3.7999891892648643</v>
      </c>
      <c r="CX37" s="2">
        <f t="shared" si="16"/>
        <v>3.8315491892648641</v>
      </c>
      <c r="CY37" s="2">
        <f t="shared" si="16"/>
        <v>3.8631091892648644</v>
      </c>
      <c r="CZ37" s="2">
        <f t="shared" si="16"/>
        <v>3.8946691892648642</v>
      </c>
      <c r="DA37" s="2">
        <f t="shared" si="16"/>
        <v>3.9262291892648644</v>
      </c>
      <c r="DB37" s="2">
        <f t="shared" si="16"/>
        <v>3.9577891892648642</v>
      </c>
    </row>
    <row r="38" spans="2:106">
      <c r="B38" s="157">
        <f t="shared" si="0"/>
        <v>0.81578910526536841</v>
      </c>
      <c r="F38" s="159">
        <v>7.6</v>
      </c>
      <c r="G38" s="2">
        <f t="shared" si="13"/>
        <v>0.84734910526536844</v>
      </c>
      <c r="H38" s="2">
        <f t="shared" si="13"/>
        <v>0.87890910526536836</v>
      </c>
      <c r="I38" s="2">
        <f t="shared" si="13"/>
        <v>0.91046910526536839</v>
      </c>
      <c r="J38" s="2">
        <f t="shared" si="13"/>
        <v>0.94202910526536843</v>
      </c>
      <c r="K38" s="2">
        <f t="shared" si="13"/>
        <v>0.97358910526536846</v>
      </c>
      <c r="L38" s="2">
        <f t="shared" si="13"/>
        <v>1.0051491052653683</v>
      </c>
      <c r="M38" s="2">
        <f t="shared" si="13"/>
        <v>1.0367091052653683</v>
      </c>
      <c r="N38" s="2">
        <f t="shared" si="13"/>
        <v>1.0682691052653683</v>
      </c>
      <c r="O38" s="2">
        <f t="shared" si="13"/>
        <v>1.0998291052653684</v>
      </c>
      <c r="P38" s="2">
        <f t="shared" si="13"/>
        <v>1.1313891052653684</v>
      </c>
      <c r="Q38" s="2">
        <f t="shared" si="13"/>
        <v>1.1629491052653684</v>
      </c>
      <c r="R38" s="2">
        <f t="shared" si="13"/>
        <v>1.1945091052653685</v>
      </c>
      <c r="S38" s="2">
        <f t="shared" si="13"/>
        <v>1.2260691052653683</v>
      </c>
      <c r="T38" s="2">
        <f t="shared" si="13"/>
        <v>1.2576291052653683</v>
      </c>
      <c r="U38" s="2">
        <f t="shared" si="13"/>
        <v>1.2891891052653683</v>
      </c>
      <c r="V38" s="2">
        <f t="shared" si="13"/>
        <v>1.3207491052653684</v>
      </c>
      <c r="W38" s="2">
        <f t="shared" si="17"/>
        <v>1.3523091052653684</v>
      </c>
      <c r="X38" s="2">
        <f t="shared" si="17"/>
        <v>1.3838691052653682</v>
      </c>
      <c r="Y38" s="2">
        <f t="shared" si="17"/>
        <v>1.4154291052653685</v>
      </c>
      <c r="Z38" s="2">
        <f t="shared" si="17"/>
        <v>1.4469891052653683</v>
      </c>
      <c r="AA38" s="2">
        <f t="shared" si="17"/>
        <v>1.4785491052653683</v>
      </c>
      <c r="AB38" s="2">
        <f t="shared" si="17"/>
        <v>1.5101091052653683</v>
      </c>
      <c r="AC38" s="2">
        <f t="shared" si="17"/>
        <v>1.5416691052653684</v>
      </c>
      <c r="AD38" s="2">
        <f t="shared" si="17"/>
        <v>1.5732291052653684</v>
      </c>
      <c r="AE38" s="2">
        <f t="shared" si="17"/>
        <v>1.6047891052653682</v>
      </c>
      <c r="AF38" s="2">
        <f t="shared" si="17"/>
        <v>1.6363491052653685</v>
      </c>
      <c r="AG38" s="2">
        <f t="shared" si="17"/>
        <v>1.6679091052653683</v>
      </c>
      <c r="AH38" s="2">
        <f t="shared" si="17"/>
        <v>1.6994691052653683</v>
      </c>
      <c r="AI38" s="2">
        <f t="shared" si="17"/>
        <v>1.7310291052653684</v>
      </c>
      <c r="AJ38" s="2">
        <f t="shared" si="17"/>
        <v>1.7625891052653684</v>
      </c>
      <c r="AK38" s="2">
        <f t="shared" si="17"/>
        <v>1.7941491052653684</v>
      </c>
      <c r="AL38" s="2">
        <f t="shared" si="17"/>
        <v>1.8257091052653682</v>
      </c>
      <c r="AM38" s="2">
        <f t="shared" si="17"/>
        <v>1.8572691052653685</v>
      </c>
      <c r="AN38" s="2">
        <f t="shared" si="17"/>
        <v>1.8888291052653683</v>
      </c>
      <c r="AO38" s="2">
        <f t="shared" si="17"/>
        <v>1.9203891052653685</v>
      </c>
      <c r="AP38" s="2">
        <f t="shared" si="17"/>
        <v>1.9519491052653684</v>
      </c>
      <c r="AQ38" s="2">
        <f t="shared" si="17"/>
        <v>1.9835091052653682</v>
      </c>
      <c r="AR38" s="2">
        <f t="shared" si="17"/>
        <v>2.0150691052653684</v>
      </c>
      <c r="AS38" s="2">
        <f t="shared" si="17"/>
        <v>2.0466291052653682</v>
      </c>
      <c r="AT38" s="2">
        <f t="shared" si="17"/>
        <v>2.0781891052653685</v>
      </c>
      <c r="AU38" s="2">
        <f t="shared" si="17"/>
        <v>2.1097491052653683</v>
      </c>
      <c r="AV38" s="2">
        <f t="shared" si="17"/>
        <v>2.1413091052653681</v>
      </c>
      <c r="AW38" s="2">
        <f t="shared" si="17"/>
        <v>2.1728691052653684</v>
      </c>
      <c r="AX38" s="2">
        <f t="shared" si="17"/>
        <v>2.2044291052653682</v>
      </c>
      <c r="AY38" s="2">
        <f t="shared" si="17"/>
        <v>2.2359891052653684</v>
      </c>
      <c r="AZ38" s="2">
        <f t="shared" si="17"/>
        <v>2.2675491052653682</v>
      </c>
      <c r="BA38" s="2">
        <f t="shared" si="17"/>
        <v>2.2991091052653685</v>
      </c>
      <c r="BB38" s="2">
        <f t="shared" si="17"/>
        <v>2.3306691052653683</v>
      </c>
      <c r="BC38" s="2">
        <f t="shared" si="17"/>
        <v>2.3622291052653681</v>
      </c>
      <c r="BD38" s="2">
        <f t="shared" si="17"/>
        <v>2.3937891052653684</v>
      </c>
      <c r="BE38" s="2">
        <f t="shared" si="17"/>
        <v>2.4253491052653682</v>
      </c>
      <c r="BF38" s="2">
        <f t="shared" si="17"/>
        <v>2.4569091052653684</v>
      </c>
      <c r="BG38" s="2">
        <f t="shared" si="17"/>
        <v>2.4884691052653682</v>
      </c>
      <c r="BH38" s="2">
        <f t="shared" si="17"/>
        <v>2.5200291052653685</v>
      </c>
      <c r="BI38" s="2">
        <f t="shared" si="17"/>
        <v>2.5515891052653683</v>
      </c>
      <c r="BJ38" s="2">
        <f t="shared" si="17"/>
        <v>2.5831491052653681</v>
      </c>
      <c r="BK38" s="2">
        <f t="shared" si="17"/>
        <v>2.6147091052653684</v>
      </c>
      <c r="BL38" s="2">
        <f t="shared" si="17"/>
        <v>2.6462691052653682</v>
      </c>
      <c r="BM38" s="2">
        <f t="shared" si="17"/>
        <v>2.6778291052653684</v>
      </c>
      <c r="BN38" s="2">
        <f t="shared" si="17"/>
        <v>2.7093891052653682</v>
      </c>
      <c r="BO38" s="2">
        <f t="shared" si="17"/>
        <v>2.7409491052653681</v>
      </c>
      <c r="BP38" s="2">
        <f t="shared" si="17"/>
        <v>2.7725091052653683</v>
      </c>
      <c r="BQ38" s="2">
        <f t="shared" si="17"/>
        <v>2.8040691052653681</v>
      </c>
      <c r="BR38" s="2">
        <f t="shared" si="17"/>
        <v>2.8356291052653684</v>
      </c>
      <c r="BS38" s="2">
        <f t="shared" si="17"/>
        <v>2.8671891052653682</v>
      </c>
      <c r="BT38" s="2">
        <f t="shared" si="16"/>
        <v>2.8987491052653684</v>
      </c>
      <c r="BU38" s="2">
        <f t="shared" si="16"/>
        <v>2.9303091052653683</v>
      </c>
      <c r="BV38" s="2">
        <f t="shared" si="16"/>
        <v>2.9618691052653685</v>
      </c>
      <c r="BW38" s="2">
        <f t="shared" si="16"/>
        <v>2.9934291052653683</v>
      </c>
      <c r="BX38" s="2">
        <f t="shared" si="16"/>
        <v>3.0249891052653686</v>
      </c>
      <c r="BY38" s="2">
        <f t="shared" si="16"/>
        <v>3.0565491052653684</v>
      </c>
      <c r="BZ38" s="2">
        <f t="shared" si="16"/>
        <v>3.0881091052653682</v>
      </c>
      <c r="CA38" s="2">
        <f t="shared" si="16"/>
        <v>3.1196691052653684</v>
      </c>
      <c r="CB38" s="2">
        <f t="shared" si="16"/>
        <v>3.1512291052653683</v>
      </c>
      <c r="CC38" s="2">
        <f t="shared" si="16"/>
        <v>3.1827891052653685</v>
      </c>
      <c r="CD38" s="2">
        <f t="shared" si="16"/>
        <v>3.2143491052653683</v>
      </c>
      <c r="CE38" s="2">
        <f t="shared" si="16"/>
        <v>3.2459091052653681</v>
      </c>
      <c r="CF38" s="2">
        <f t="shared" si="16"/>
        <v>3.2774691052653684</v>
      </c>
      <c r="CG38" s="2">
        <f t="shared" si="16"/>
        <v>3.3090291052653682</v>
      </c>
      <c r="CH38" s="2">
        <f t="shared" si="16"/>
        <v>3.3405891052653685</v>
      </c>
      <c r="CI38" s="2">
        <f t="shared" si="16"/>
        <v>3.3721491052653683</v>
      </c>
      <c r="CJ38" s="2">
        <f t="shared" si="16"/>
        <v>3.4037091052653685</v>
      </c>
      <c r="CK38" s="2">
        <f t="shared" si="16"/>
        <v>3.4352691052653683</v>
      </c>
      <c r="CL38" s="2">
        <f t="shared" si="16"/>
        <v>3.4668291052653681</v>
      </c>
      <c r="CM38" s="2">
        <f t="shared" si="16"/>
        <v>3.4983891052653684</v>
      </c>
      <c r="CN38" s="2">
        <f t="shared" si="16"/>
        <v>3.5299491052653682</v>
      </c>
      <c r="CO38" s="2">
        <f t="shared" si="16"/>
        <v>3.5615091052653685</v>
      </c>
      <c r="CP38" s="2">
        <f t="shared" si="16"/>
        <v>3.5930691052653683</v>
      </c>
      <c r="CQ38" s="2">
        <f t="shared" si="16"/>
        <v>3.6246291052653685</v>
      </c>
      <c r="CR38" s="2">
        <f t="shared" si="16"/>
        <v>3.6561891052653683</v>
      </c>
      <c r="CS38" s="2">
        <f t="shared" si="16"/>
        <v>3.6877491052653681</v>
      </c>
      <c r="CT38" s="2">
        <f t="shared" si="16"/>
        <v>3.7193091052653684</v>
      </c>
      <c r="CU38" s="2">
        <f t="shared" si="16"/>
        <v>3.7508691052653682</v>
      </c>
      <c r="CV38" s="2">
        <f t="shared" si="16"/>
        <v>3.7824291052653685</v>
      </c>
      <c r="CW38" s="2">
        <f t="shared" si="16"/>
        <v>3.8139891052653683</v>
      </c>
      <c r="CX38" s="2">
        <f t="shared" si="16"/>
        <v>3.8455491052653681</v>
      </c>
      <c r="CY38" s="2">
        <f t="shared" si="16"/>
        <v>3.8771091052653683</v>
      </c>
      <c r="CZ38" s="2">
        <f t="shared" si="16"/>
        <v>3.9086691052653681</v>
      </c>
      <c r="DA38" s="2">
        <f t="shared" si="16"/>
        <v>3.9402291052653684</v>
      </c>
      <c r="DB38" s="2">
        <f t="shared" si="16"/>
        <v>3.9717891052653682</v>
      </c>
    </row>
    <row r="39" spans="2:106">
      <c r="B39" s="157">
        <f t="shared" si="0"/>
        <v>0.8297890212658724</v>
      </c>
      <c r="F39" s="159">
        <v>7.7</v>
      </c>
      <c r="G39" s="2">
        <f t="shared" si="13"/>
        <v>0.86134902126587243</v>
      </c>
      <c r="H39" s="2">
        <f t="shared" si="13"/>
        <v>0.89290902126587235</v>
      </c>
      <c r="I39" s="2">
        <f t="shared" si="13"/>
        <v>0.92446902126587238</v>
      </c>
      <c r="J39" s="2">
        <f t="shared" si="13"/>
        <v>0.95602902126587241</v>
      </c>
      <c r="K39" s="2">
        <f t="shared" si="13"/>
        <v>0.98758902126587245</v>
      </c>
      <c r="L39" s="2">
        <f t="shared" si="13"/>
        <v>1.0191490212658723</v>
      </c>
      <c r="M39" s="2">
        <f t="shared" si="13"/>
        <v>1.0507090212658723</v>
      </c>
      <c r="N39" s="2">
        <f t="shared" si="13"/>
        <v>1.0822690212658723</v>
      </c>
      <c r="O39" s="2">
        <f t="shared" si="13"/>
        <v>1.1138290212658724</v>
      </c>
      <c r="P39" s="2">
        <f t="shared" si="13"/>
        <v>1.1453890212658724</v>
      </c>
      <c r="Q39" s="2">
        <f t="shared" si="13"/>
        <v>1.1769490212658724</v>
      </c>
      <c r="R39" s="2">
        <f t="shared" si="13"/>
        <v>1.2085090212658725</v>
      </c>
      <c r="S39" s="2">
        <f t="shared" si="13"/>
        <v>1.2400690212658723</v>
      </c>
      <c r="T39" s="2">
        <f t="shared" si="13"/>
        <v>1.2716290212658723</v>
      </c>
      <c r="U39" s="2">
        <f t="shared" si="13"/>
        <v>1.3031890212658723</v>
      </c>
      <c r="V39" s="2">
        <f t="shared" si="13"/>
        <v>1.3347490212658724</v>
      </c>
      <c r="W39" s="2">
        <f t="shared" si="17"/>
        <v>1.3663090212658724</v>
      </c>
      <c r="X39" s="2">
        <f t="shared" si="17"/>
        <v>1.3978690212658722</v>
      </c>
      <c r="Y39" s="2">
        <f t="shared" si="17"/>
        <v>1.4294290212658725</v>
      </c>
      <c r="Z39" s="2">
        <f t="shared" si="17"/>
        <v>1.4609890212658723</v>
      </c>
      <c r="AA39" s="2">
        <f t="shared" si="17"/>
        <v>1.4925490212658723</v>
      </c>
      <c r="AB39" s="2">
        <f t="shared" si="17"/>
        <v>1.5241090212658723</v>
      </c>
      <c r="AC39" s="2">
        <f t="shared" si="17"/>
        <v>1.5556690212658724</v>
      </c>
      <c r="AD39" s="2">
        <f t="shared" si="17"/>
        <v>1.5872290212658724</v>
      </c>
      <c r="AE39" s="2">
        <f t="shared" si="17"/>
        <v>1.6187890212658722</v>
      </c>
      <c r="AF39" s="2">
        <f t="shared" si="17"/>
        <v>1.6503490212658725</v>
      </c>
      <c r="AG39" s="2">
        <f t="shared" si="17"/>
        <v>1.6819090212658723</v>
      </c>
      <c r="AH39" s="2">
        <f t="shared" si="17"/>
        <v>1.7134690212658723</v>
      </c>
      <c r="AI39" s="2">
        <f t="shared" si="17"/>
        <v>1.7450290212658723</v>
      </c>
      <c r="AJ39" s="2">
        <f t="shared" si="17"/>
        <v>1.7765890212658724</v>
      </c>
      <c r="AK39" s="2">
        <f t="shared" si="17"/>
        <v>1.8081490212658724</v>
      </c>
      <c r="AL39" s="2">
        <f t="shared" si="17"/>
        <v>1.8397090212658722</v>
      </c>
      <c r="AM39" s="2">
        <f t="shared" si="17"/>
        <v>1.8712690212658725</v>
      </c>
      <c r="AN39" s="2">
        <f t="shared" si="17"/>
        <v>1.9028290212658723</v>
      </c>
      <c r="AO39" s="2">
        <f t="shared" si="17"/>
        <v>1.9343890212658725</v>
      </c>
      <c r="AP39" s="2">
        <f t="shared" si="17"/>
        <v>1.9659490212658723</v>
      </c>
      <c r="AQ39" s="2">
        <f t="shared" si="17"/>
        <v>1.9975090212658722</v>
      </c>
      <c r="AR39" s="2">
        <f t="shared" si="17"/>
        <v>2.0290690212658724</v>
      </c>
      <c r="AS39" s="2">
        <f t="shared" si="17"/>
        <v>2.0606290212658722</v>
      </c>
      <c r="AT39" s="2">
        <f t="shared" si="17"/>
        <v>2.0921890212658725</v>
      </c>
      <c r="AU39" s="2">
        <f t="shared" si="17"/>
        <v>2.1237490212658723</v>
      </c>
      <c r="AV39" s="2">
        <f t="shared" si="17"/>
        <v>2.1553090212658721</v>
      </c>
      <c r="AW39" s="2">
        <f t="shared" si="17"/>
        <v>2.1868690212658723</v>
      </c>
      <c r="AX39" s="2">
        <f t="shared" si="17"/>
        <v>2.2184290212658722</v>
      </c>
      <c r="AY39" s="2">
        <f t="shared" si="17"/>
        <v>2.2499890212658724</v>
      </c>
      <c r="AZ39" s="2">
        <f t="shared" si="17"/>
        <v>2.2815490212658722</v>
      </c>
      <c r="BA39" s="2">
        <f t="shared" si="17"/>
        <v>2.3131090212658725</v>
      </c>
      <c r="BB39" s="2">
        <f t="shared" si="17"/>
        <v>2.3446690212658723</v>
      </c>
      <c r="BC39" s="2">
        <f t="shared" si="17"/>
        <v>2.3762290212658721</v>
      </c>
      <c r="BD39" s="2">
        <f t="shared" si="17"/>
        <v>2.4077890212658724</v>
      </c>
      <c r="BE39" s="2">
        <f t="shared" si="17"/>
        <v>2.4393490212658722</v>
      </c>
      <c r="BF39" s="2">
        <f t="shared" si="17"/>
        <v>2.4709090212658724</v>
      </c>
      <c r="BG39" s="2">
        <f t="shared" si="17"/>
        <v>2.5024690212658722</v>
      </c>
      <c r="BH39" s="2">
        <f t="shared" si="17"/>
        <v>2.5340290212658725</v>
      </c>
      <c r="BI39" s="2">
        <f t="shared" si="17"/>
        <v>2.5655890212658723</v>
      </c>
      <c r="BJ39" s="2">
        <f t="shared" si="17"/>
        <v>2.5971490212658721</v>
      </c>
      <c r="BK39" s="2">
        <f t="shared" si="17"/>
        <v>2.6287090212658724</v>
      </c>
      <c r="BL39" s="2">
        <f t="shared" si="17"/>
        <v>2.6602690212658722</v>
      </c>
      <c r="BM39" s="2">
        <f t="shared" si="17"/>
        <v>2.6918290212658724</v>
      </c>
      <c r="BN39" s="2">
        <f t="shared" si="17"/>
        <v>2.7233890212658722</v>
      </c>
      <c r="BO39" s="2">
        <f t="shared" ref="BO39:DB47" si="18">0.03156*BO$6+$B39</f>
        <v>2.754949021265872</v>
      </c>
      <c r="BP39" s="2">
        <f t="shared" si="18"/>
        <v>2.7865090212658723</v>
      </c>
      <c r="BQ39" s="2">
        <f t="shared" si="18"/>
        <v>2.8180690212658721</v>
      </c>
      <c r="BR39" s="2">
        <f t="shared" si="18"/>
        <v>2.8496290212658724</v>
      </c>
      <c r="BS39" s="2">
        <f t="shared" si="18"/>
        <v>2.8811890212658722</v>
      </c>
      <c r="BT39" s="2">
        <f t="shared" si="16"/>
        <v>2.9127490212658724</v>
      </c>
      <c r="BU39" s="2">
        <f t="shared" si="16"/>
        <v>2.9443090212658722</v>
      </c>
      <c r="BV39" s="2">
        <f t="shared" si="16"/>
        <v>2.9758690212658725</v>
      </c>
      <c r="BW39" s="2">
        <f t="shared" si="16"/>
        <v>3.0074290212658723</v>
      </c>
      <c r="BX39" s="2">
        <f t="shared" si="16"/>
        <v>3.0389890212658726</v>
      </c>
      <c r="BY39" s="2">
        <f t="shared" si="16"/>
        <v>3.0705490212658724</v>
      </c>
      <c r="BZ39" s="2">
        <f t="shared" si="16"/>
        <v>3.1021090212658722</v>
      </c>
      <c r="CA39" s="2">
        <f t="shared" si="16"/>
        <v>3.1336690212658724</v>
      </c>
      <c r="CB39" s="2">
        <f t="shared" si="16"/>
        <v>3.1652290212658722</v>
      </c>
      <c r="CC39" s="2">
        <f t="shared" si="16"/>
        <v>3.1967890212658725</v>
      </c>
      <c r="CD39" s="2">
        <f t="shared" si="16"/>
        <v>3.2283490212658723</v>
      </c>
      <c r="CE39" s="2">
        <f t="shared" si="16"/>
        <v>3.2599090212658721</v>
      </c>
      <c r="CF39" s="2">
        <f t="shared" si="16"/>
        <v>3.2914690212658724</v>
      </c>
      <c r="CG39" s="2">
        <f t="shared" si="16"/>
        <v>3.3230290212658722</v>
      </c>
      <c r="CH39" s="2">
        <f t="shared" si="16"/>
        <v>3.3545890212658724</v>
      </c>
      <c r="CI39" s="2">
        <f t="shared" si="16"/>
        <v>3.3861490212658722</v>
      </c>
      <c r="CJ39" s="2">
        <f t="shared" si="16"/>
        <v>3.4177090212658725</v>
      </c>
      <c r="CK39" s="2">
        <f t="shared" si="16"/>
        <v>3.4492690212658723</v>
      </c>
      <c r="CL39" s="2">
        <f t="shared" si="16"/>
        <v>3.4808290212658721</v>
      </c>
      <c r="CM39" s="2">
        <f t="shared" si="16"/>
        <v>3.5123890212658724</v>
      </c>
      <c r="CN39" s="2">
        <f t="shared" si="16"/>
        <v>3.5439490212658722</v>
      </c>
      <c r="CO39" s="2">
        <f t="shared" si="16"/>
        <v>3.5755090212658724</v>
      </c>
      <c r="CP39" s="2">
        <f t="shared" si="16"/>
        <v>3.6070690212658723</v>
      </c>
      <c r="CQ39" s="2">
        <f t="shared" si="16"/>
        <v>3.6386290212658725</v>
      </c>
      <c r="CR39" s="2">
        <f t="shared" si="16"/>
        <v>3.6701890212658723</v>
      </c>
      <c r="CS39" s="2">
        <f t="shared" si="16"/>
        <v>3.7017490212658721</v>
      </c>
      <c r="CT39" s="2">
        <f t="shared" si="16"/>
        <v>3.7333090212658724</v>
      </c>
      <c r="CU39" s="2">
        <f t="shared" si="16"/>
        <v>3.7648690212658722</v>
      </c>
      <c r="CV39" s="2">
        <f t="shared" si="16"/>
        <v>3.7964290212658724</v>
      </c>
      <c r="CW39" s="2">
        <f t="shared" si="16"/>
        <v>3.8279890212658723</v>
      </c>
      <c r="CX39" s="2">
        <f t="shared" si="16"/>
        <v>3.8595490212658721</v>
      </c>
      <c r="CY39" s="2">
        <f t="shared" si="16"/>
        <v>3.8911090212658723</v>
      </c>
      <c r="CZ39" s="2">
        <f t="shared" si="16"/>
        <v>3.9226690212658721</v>
      </c>
      <c r="DA39" s="2">
        <f t="shared" si="16"/>
        <v>3.9542290212658724</v>
      </c>
      <c r="DB39" s="2">
        <f t="shared" si="16"/>
        <v>3.9857890212658722</v>
      </c>
    </row>
    <row r="40" spans="2:106">
      <c r="B40" s="157">
        <f t="shared" si="0"/>
        <v>0.84378893726637638</v>
      </c>
      <c r="F40" s="159">
        <v>7.8</v>
      </c>
      <c r="G40" s="2">
        <f t="shared" si="13"/>
        <v>0.87534893726637641</v>
      </c>
      <c r="H40" s="2">
        <f t="shared" si="13"/>
        <v>0.90690893726637634</v>
      </c>
      <c r="I40" s="2">
        <f t="shared" si="13"/>
        <v>0.93846893726637637</v>
      </c>
      <c r="J40" s="2">
        <f t="shared" si="13"/>
        <v>0.9700289372663764</v>
      </c>
      <c r="K40" s="2">
        <f t="shared" si="13"/>
        <v>1.0015889372663764</v>
      </c>
      <c r="L40" s="2">
        <f t="shared" si="13"/>
        <v>1.0331489372663762</v>
      </c>
      <c r="M40" s="2">
        <f t="shared" si="13"/>
        <v>1.0647089372663763</v>
      </c>
      <c r="N40" s="2">
        <f t="shared" si="13"/>
        <v>1.0962689372663763</v>
      </c>
      <c r="O40" s="2">
        <f t="shared" si="13"/>
        <v>1.1278289372663763</v>
      </c>
      <c r="P40" s="2">
        <f t="shared" si="13"/>
        <v>1.1593889372663764</v>
      </c>
      <c r="Q40" s="2">
        <f t="shared" si="13"/>
        <v>1.1909489372663764</v>
      </c>
      <c r="R40" s="2">
        <f t="shared" si="13"/>
        <v>1.2225089372663764</v>
      </c>
      <c r="S40" s="2">
        <f t="shared" si="13"/>
        <v>1.2540689372663762</v>
      </c>
      <c r="T40" s="2">
        <f t="shared" si="13"/>
        <v>1.2856289372663763</v>
      </c>
      <c r="U40" s="2">
        <f t="shared" si="13"/>
        <v>1.3171889372663763</v>
      </c>
      <c r="V40" s="2">
        <f t="shared" si="13"/>
        <v>1.3487489372663763</v>
      </c>
      <c r="W40" s="2">
        <f t="shared" ref="W40:BR40" si="19">0.03156*W$6+$B40</f>
        <v>1.3803089372663764</v>
      </c>
      <c r="X40" s="2">
        <f t="shared" si="19"/>
        <v>1.4118689372663762</v>
      </c>
      <c r="Y40" s="2">
        <f t="shared" si="19"/>
        <v>1.4434289372663764</v>
      </c>
      <c r="Z40" s="2">
        <f t="shared" si="19"/>
        <v>1.4749889372663763</v>
      </c>
      <c r="AA40" s="2">
        <f t="shared" si="19"/>
        <v>1.5065489372663763</v>
      </c>
      <c r="AB40" s="2">
        <f t="shared" si="19"/>
        <v>1.5381089372663763</v>
      </c>
      <c r="AC40" s="2">
        <f t="shared" si="19"/>
        <v>1.5696689372663764</v>
      </c>
      <c r="AD40" s="2">
        <f t="shared" si="19"/>
        <v>1.6012289372663764</v>
      </c>
      <c r="AE40" s="2">
        <f t="shared" si="19"/>
        <v>1.6327889372663762</v>
      </c>
      <c r="AF40" s="2">
        <f t="shared" si="19"/>
        <v>1.6643489372663764</v>
      </c>
      <c r="AG40" s="2">
        <f t="shared" si="19"/>
        <v>1.6959089372663763</v>
      </c>
      <c r="AH40" s="2">
        <f t="shared" si="19"/>
        <v>1.7274689372663763</v>
      </c>
      <c r="AI40" s="2">
        <f t="shared" si="19"/>
        <v>1.7590289372663763</v>
      </c>
      <c r="AJ40" s="2">
        <f t="shared" si="19"/>
        <v>1.7905889372663764</v>
      </c>
      <c r="AK40" s="2">
        <f t="shared" si="19"/>
        <v>1.8221489372663764</v>
      </c>
      <c r="AL40" s="2">
        <f t="shared" si="19"/>
        <v>1.8537089372663762</v>
      </c>
      <c r="AM40" s="2">
        <f t="shared" si="19"/>
        <v>1.8852689372663765</v>
      </c>
      <c r="AN40" s="2">
        <f t="shared" si="19"/>
        <v>1.9168289372663763</v>
      </c>
      <c r="AO40" s="2">
        <f t="shared" si="19"/>
        <v>1.9483889372663765</v>
      </c>
      <c r="AP40" s="2">
        <f t="shared" si="19"/>
        <v>1.9799489372663763</v>
      </c>
      <c r="AQ40" s="2">
        <f t="shared" si="19"/>
        <v>2.0115089372663761</v>
      </c>
      <c r="AR40" s="2">
        <f t="shared" si="19"/>
        <v>2.0430689372663764</v>
      </c>
      <c r="AS40" s="2">
        <f t="shared" si="19"/>
        <v>2.0746289372663762</v>
      </c>
      <c r="AT40" s="2">
        <f t="shared" si="19"/>
        <v>2.1061889372663765</v>
      </c>
      <c r="AU40" s="2">
        <f t="shared" si="19"/>
        <v>2.1377489372663763</v>
      </c>
      <c r="AV40" s="2">
        <f t="shared" si="19"/>
        <v>2.1693089372663761</v>
      </c>
      <c r="AW40" s="2">
        <f t="shared" si="19"/>
        <v>2.2008689372663763</v>
      </c>
      <c r="AX40" s="2">
        <f t="shared" si="19"/>
        <v>2.2324289372663761</v>
      </c>
      <c r="AY40" s="2">
        <f t="shared" si="19"/>
        <v>2.2639889372663764</v>
      </c>
      <c r="AZ40" s="2">
        <f t="shared" si="19"/>
        <v>2.2955489372663762</v>
      </c>
      <c r="BA40" s="2">
        <f t="shared" si="19"/>
        <v>2.3271089372663765</v>
      </c>
      <c r="BB40" s="2">
        <f t="shared" si="19"/>
        <v>2.3586689372663763</v>
      </c>
      <c r="BC40" s="2">
        <f t="shared" si="19"/>
        <v>2.3902289372663761</v>
      </c>
      <c r="BD40" s="2">
        <f t="shared" si="19"/>
        <v>2.4217889372663763</v>
      </c>
      <c r="BE40" s="2">
        <f t="shared" si="19"/>
        <v>2.4533489372663762</v>
      </c>
      <c r="BF40" s="2">
        <f t="shared" si="19"/>
        <v>2.4849089372663764</v>
      </c>
      <c r="BG40" s="2">
        <f t="shared" si="19"/>
        <v>2.5164689372663762</v>
      </c>
      <c r="BH40" s="2">
        <f t="shared" si="19"/>
        <v>2.5480289372663765</v>
      </c>
      <c r="BI40" s="2">
        <f t="shared" si="19"/>
        <v>2.5795889372663763</v>
      </c>
      <c r="BJ40" s="2">
        <f t="shared" si="19"/>
        <v>2.6111489372663761</v>
      </c>
      <c r="BK40" s="2">
        <f t="shared" si="19"/>
        <v>2.6427089372663763</v>
      </c>
      <c r="BL40" s="2">
        <f t="shared" si="19"/>
        <v>2.6742689372663762</v>
      </c>
      <c r="BM40" s="2">
        <f t="shared" si="19"/>
        <v>2.7058289372663764</v>
      </c>
      <c r="BN40" s="2">
        <f t="shared" si="19"/>
        <v>2.7373889372663762</v>
      </c>
      <c r="BO40" s="2">
        <f t="shared" si="19"/>
        <v>2.768948937266376</v>
      </c>
      <c r="BP40" s="2">
        <f t="shared" si="19"/>
        <v>2.8005089372663763</v>
      </c>
      <c r="BQ40" s="2">
        <f t="shared" si="19"/>
        <v>2.8320689372663761</v>
      </c>
      <c r="BR40" s="2">
        <f t="shared" si="19"/>
        <v>2.8636289372663764</v>
      </c>
      <c r="BS40" s="2">
        <f t="shared" si="18"/>
        <v>2.8951889372663762</v>
      </c>
      <c r="BT40" s="2">
        <f t="shared" si="18"/>
        <v>2.9267489372663764</v>
      </c>
      <c r="BU40" s="2">
        <f t="shared" si="18"/>
        <v>2.9583089372663762</v>
      </c>
      <c r="BV40" s="2">
        <f t="shared" si="18"/>
        <v>2.9898689372663765</v>
      </c>
      <c r="BW40" s="2">
        <f t="shared" si="18"/>
        <v>3.0214289372663763</v>
      </c>
      <c r="BX40" s="2">
        <f t="shared" si="18"/>
        <v>3.0529889372663765</v>
      </c>
      <c r="BY40" s="2">
        <f t="shared" si="18"/>
        <v>3.0845489372663764</v>
      </c>
      <c r="BZ40" s="2">
        <f t="shared" si="18"/>
        <v>3.1161089372663762</v>
      </c>
      <c r="CA40" s="2">
        <f t="shared" si="18"/>
        <v>3.1476689372663764</v>
      </c>
      <c r="CB40" s="2">
        <f t="shared" si="18"/>
        <v>3.1792289372663762</v>
      </c>
      <c r="CC40" s="2">
        <f t="shared" si="18"/>
        <v>3.2107889372663765</v>
      </c>
      <c r="CD40" s="2">
        <f t="shared" si="18"/>
        <v>3.2423489372663763</v>
      </c>
      <c r="CE40" s="2">
        <f t="shared" si="18"/>
        <v>3.2739089372663761</v>
      </c>
      <c r="CF40" s="2">
        <f t="shared" si="18"/>
        <v>3.3054689372663764</v>
      </c>
      <c r="CG40" s="2">
        <f t="shared" si="18"/>
        <v>3.3370289372663762</v>
      </c>
      <c r="CH40" s="2">
        <f t="shared" si="18"/>
        <v>3.3685889372663764</v>
      </c>
      <c r="CI40" s="2">
        <f t="shared" si="18"/>
        <v>3.4001489372663762</v>
      </c>
      <c r="CJ40" s="2">
        <f t="shared" si="18"/>
        <v>3.4317089372663765</v>
      </c>
      <c r="CK40" s="2">
        <f t="shared" si="18"/>
        <v>3.4632689372663763</v>
      </c>
      <c r="CL40" s="2">
        <f t="shared" si="18"/>
        <v>3.4948289372663761</v>
      </c>
      <c r="CM40" s="2">
        <f t="shared" si="18"/>
        <v>3.5263889372663764</v>
      </c>
      <c r="CN40" s="2">
        <f t="shared" si="18"/>
        <v>3.5579489372663762</v>
      </c>
      <c r="CO40" s="2">
        <f t="shared" si="18"/>
        <v>3.5895089372663764</v>
      </c>
      <c r="CP40" s="2">
        <f t="shared" si="18"/>
        <v>3.6210689372663762</v>
      </c>
      <c r="CQ40" s="2">
        <f t="shared" si="18"/>
        <v>3.6526289372663765</v>
      </c>
      <c r="CR40" s="2">
        <f t="shared" si="18"/>
        <v>3.6841889372663763</v>
      </c>
      <c r="CS40" s="2">
        <f t="shared" si="18"/>
        <v>3.7157489372663761</v>
      </c>
      <c r="CT40" s="2">
        <f t="shared" si="18"/>
        <v>3.7473089372663764</v>
      </c>
      <c r="CU40" s="2">
        <f t="shared" si="18"/>
        <v>3.7788689372663762</v>
      </c>
      <c r="CV40" s="2">
        <f t="shared" si="18"/>
        <v>3.8104289372663764</v>
      </c>
      <c r="CW40" s="2">
        <f t="shared" si="18"/>
        <v>3.8419889372663762</v>
      </c>
      <c r="CX40" s="2">
        <f t="shared" si="18"/>
        <v>3.8735489372663761</v>
      </c>
      <c r="CY40" s="2">
        <f t="shared" si="18"/>
        <v>3.9051089372663763</v>
      </c>
      <c r="CZ40" s="2">
        <f t="shared" si="18"/>
        <v>3.9366689372663761</v>
      </c>
      <c r="DA40" s="2">
        <f t="shared" si="18"/>
        <v>3.9682289372663764</v>
      </c>
      <c r="DB40" s="2">
        <f t="shared" si="18"/>
        <v>3.9997889372663762</v>
      </c>
    </row>
    <row r="41" spans="2:106">
      <c r="B41" s="157">
        <f t="shared" si="0"/>
        <v>0.85778885326688048</v>
      </c>
      <c r="F41" s="159">
        <v>7.9</v>
      </c>
      <c r="G41" s="2">
        <f t="shared" si="13"/>
        <v>0.88934885326688051</v>
      </c>
      <c r="H41" s="2">
        <f t="shared" si="13"/>
        <v>0.92090885326688043</v>
      </c>
      <c r="I41" s="2">
        <f t="shared" si="13"/>
        <v>0.95246885326688047</v>
      </c>
      <c r="J41" s="2">
        <f t="shared" si="13"/>
        <v>0.9840288532668805</v>
      </c>
      <c r="K41" s="2">
        <f t="shared" si="13"/>
        <v>1.0155888532668804</v>
      </c>
      <c r="L41" s="2">
        <f t="shared" si="13"/>
        <v>1.0471488532668805</v>
      </c>
      <c r="M41" s="2">
        <f t="shared" si="13"/>
        <v>1.0787088532668805</v>
      </c>
      <c r="N41" s="2">
        <f t="shared" si="13"/>
        <v>1.1102688532668805</v>
      </c>
      <c r="O41" s="2">
        <f t="shared" si="13"/>
        <v>1.1418288532668806</v>
      </c>
      <c r="P41" s="2">
        <f t="shared" si="13"/>
        <v>1.1733888532668804</v>
      </c>
      <c r="Q41" s="2">
        <f t="shared" si="13"/>
        <v>1.2049488532668804</v>
      </c>
      <c r="R41" s="2">
        <f t="shared" si="13"/>
        <v>1.2365088532668804</v>
      </c>
      <c r="S41" s="2">
        <f t="shared" si="13"/>
        <v>1.2680688532668805</v>
      </c>
      <c r="T41" s="2">
        <f t="shared" si="13"/>
        <v>1.2996288532668805</v>
      </c>
      <c r="U41" s="2">
        <f t="shared" si="13"/>
        <v>1.3311888532668805</v>
      </c>
      <c r="V41" s="2">
        <f t="shared" ref="V41:CG45" si="20">0.03156*V$6+$B41</f>
        <v>1.3627488532668806</v>
      </c>
      <c r="W41" s="2">
        <f t="shared" si="20"/>
        <v>1.3943088532668804</v>
      </c>
      <c r="X41" s="2">
        <f t="shared" si="20"/>
        <v>1.4258688532668804</v>
      </c>
      <c r="Y41" s="2">
        <f t="shared" si="20"/>
        <v>1.4574288532668804</v>
      </c>
      <c r="Z41" s="2">
        <f t="shared" si="20"/>
        <v>1.4889888532668805</v>
      </c>
      <c r="AA41" s="2">
        <f t="shared" si="20"/>
        <v>1.5205488532668805</v>
      </c>
      <c r="AB41" s="2">
        <f t="shared" si="20"/>
        <v>1.5521088532668803</v>
      </c>
      <c r="AC41" s="2">
        <f t="shared" si="20"/>
        <v>1.5836688532668806</v>
      </c>
      <c r="AD41" s="2">
        <f t="shared" si="20"/>
        <v>1.6152288532668804</v>
      </c>
      <c r="AE41" s="2">
        <f t="shared" si="20"/>
        <v>1.6467888532668804</v>
      </c>
      <c r="AF41" s="2">
        <f t="shared" si="20"/>
        <v>1.6783488532668804</v>
      </c>
      <c r="AG41" s="2">
        <f t="shared" si="20"/>
        <v>1.7099088532668805</v>
      </c>
      <c r="AH41" s="2">
        <f t="shared" si="20"/>
        <v>1.7414688532668805</v>
      </c>
      <c r="AI41" s="2">
        <f t="shared" si="20"/>
        <v>1.7730288532668803</v>
      </c>
      <c r="AJ41" s="2">
        <f t="shared" si="20"/>
        <v>1.8045888532668806</v>
      </c>
      <c r="AK41" s="2">
        <f t="shared" si="20"/>
        <v>1.8361488532668804</v>
      </c>
      <c r="AL41" s="2">
        <f t="shared" si="20"/>
        <v>1.8677088532668804</v>
      </c>
      <c r="AM41" s="2">
        <f t="shared" si="20"/>
        <v>1.8992688532668804</v>
      </c>
      <c r="AN41" s="2">
        <f t="shared" si="20"/>
        <v>1.9308288532668805</v>
      </c>
      <c r="AO41" s="2">
        <f t="shared" si="20"/>
        <v>1.9623888532668805</v>
      </c>
      <c r="AP41" s="2">
        <f t="shared" si="20"/>
        <v>1.9939488532668803</v>
      </c>
      <c r="AQ41" s="2">
        <f t="shared" si="20"/>
        <v>2.0255088532668806</v>
      </c>
      <c r="AR41" s="2">
        <f t="shared" si="20"/>
        <v>2.0570688532668804</v>
      </c>
      <c r="AS41" s="2">
        <f t="shared" si="20"/>
        <v>2.0886288532668802</v>
      </c>
      <c r="AT41" s="2">
        <f t="shared" si="20"/>
        <v>2.1201888532668804</v>
      </c>
      <c r="AU41" s="2">
        <f t="shared" si="20"/>
        <v>2.1517488532668807</v>
      </c>
      <c r="AV41" s="2">
        <f t="shared" si="20"/>
        <v>2.1833088532668805</v>
      </c>
      <c r="AW41" s="2">
        <f t="shared" si="20"/>
        <v>2.2148688532668803</v>
      </c>
      <c r="AX41" s="2">
        <f t="shared" si="20"/>
        <v>2.2464288532668801</v>
      </c>
      <c r="AY41" s="2">
        <f t="shared" si="20"/>
        <v>2.2779888532668804</v>
      </c>
      <c r="AZ41" s="2">
        <f t="shared" si="20"/>
        <v>2.3095488532668806</v>
      </c>
      <c r="BA41" s="2">
        <f t="shared" si="20"/>
        <v>2.3411088532668805</v>
      </c>
      <c r="BB41" s="2">
        <f t="shared" si="20"/>
        <v>2.3726688532668803</v>
      </c>
      <c r="BC41" s="2">
        <f t="shared" si="20"/>
        <v>2.4042288532668801</v>
      </c>
      <c r="BD41" s="2">
        <f t="shared" si="20"/>
        <v>2.4357888532668803</v>
      </c>
      <c r="BE41" s="2">
        <f t="shared" si="20"/>
        <v>2.4673488532668806</v>
      </c>
      <c r="BF41" s="2">
        <f t="shared" si="20"/>
        <v>2.4989088532668804</v>
      </c>
      <c r="BG41" s="2">
        <f t="shared" si="20"/>
        <v>2.5304688532668802</v>
      </c>
      <c r="BH41" s="2">
        <f t="shared" si="20"/>
        <v>2.5620288532668805</v>
      </c>
      <c r="BI41" s="2">
        <f t="shared" si="20"/>
        <v>2.5935888532668803</v>
      </c>
      <c r="BJ41" s="2">
        <f t="shared" si="20"/>
        <v>2.6251488532668805</v>
      </c>
      <c r="BK41" s="2">
        <f t="shared" si="20"/>
        <v>2.6567088532668803</v>
      </c>
      <c r="BL41" s="2">
        <f t="shared" si="20"/>
        <v>2.6882688532668801</v>
      </c>
      <c r="BM41" s="2">
        <f t="shared" si="20"/>
        <v>2.7198288532668804</v>
      </c>
      <c r="BN41" s="2">
        <f t="shared" si="20"/>
        <v>2.7513888532668807</v>
      </c>
      <c r="BO41" s="2">
        <f t="shared" si="20"/>
        <v>2.7829488532668805</v>
      </c>
      <c r="BP41" s="2">
        <f t="shared" si="20"/>
        <v>2.8145088532668803</v>
      </c>
      <c r="BQ41" s="2">
        <f t="shared" si="20"/>
        <v>2.8460688532668801</v>
      </c>
      <c r="BR41" s="2">
        <f t="shared" si="20"/>
        <v>2.8776288532668803</v>
      </c>
      <c r="BS41" s="2">
        <f t="shared" si="20"/>
        <v>2.9091888532668801</v>
      </c>
      <c r="BT41" s="2">
        <f t="shared" si="18"/>
        <v>2.9407488532668804</v>
      </c>
      <c r="BU41" s="2">
        <f t="shared" si="18"/>
        <v>2.9723088532668802</v>
      </c>
      <c r="BV41" s="2">
        <f t="shared" si="18"/>
        <v>3.0038688532668805</v>
      </c>
      <c r="BW41" s="2">
        <f t="shared" si="18"/>
        <v>3.0354288532668803</v>
      </c>
      <c r="BX41" s="2">
        <f t="shared" si="18"/>
        <v>3.0669888532668805</v>
      </c>
      <c r="BY41" s="2">
        <f t="shared" si="18"/>
        <v>3.0985488532668803</v>
      </c>
      <c r="BZ41" s="2">
        <f t="shared" si="18"/>
        <v>3.1301088532668802</v>
      </c>
      <c r="CA41" s="2">
        <f t="shared" si="18"/>
        <v>3.1616688532668804</v>
      </c>
      <c r="CB41" s="2">
        <f t="shared" si="18"/>
        <v>3.1932288532668802</v>
      </c>
      <c r="CC41" s="2">
        <f t="shared" si="18"/>
        <v>3.2247888532668805</v>
      </c>
      <c r="CD41" s="2">
        <f t="shared" si="18"/>
        <v>3.2563488532668803</v>
      </c>
      <c r="CE41" s="2">
        <f t="shared" si="18"/>
        <v>3.2879088532668801</v>
      </c>
      <c r="CF41" s="2">
        <f t="shared" si="18"/>
        <v>3.3194688532668803</v>
      </c>
      <c r="CG41" s="2">
        <f t="shared" si="18"/>
        <v>3.3510288532668802</v>
      </c>
      <c r="CH41" s="2">
        <f t="shared" si="18"/>
        <v>3.3825888532668804</v>
      </c>
      <c r="CI41" s="2">
        <f t="shared" si="18"/>
        <v>3.4141488532668802</v>
      </c>
      <c r="CJ41" s="2">
        <f t="shared" si="18"/>
        <v>3.4457088532668805</v>
      </c>
      <c r="CK41" s="2">
        <f t="shared" si="18"/>
        <v>3.4772688532668803</v>
      </c>
      <c r="CL41" s="2">
        <f t="shared" si="18"/>
        <v>3.5088288532668801</v>
      </c>
      <c r="CM41" s="2">
        <f t="shared" si="18"/>
        <v>3.5403888532668804</v>
      </c>
      <c r="CN41" s="2">
        <f t="shared" si="18"/>
        <v>3.5719488532668802</v>
      </c>
      <c r="CO41" s="2">
        <f t="shared" si="18"/>
        <v>3.6035088532668804</v>
      </c>
      <c r="CP41" s="2">
        <f t="shared" si="18"/>
        <v>3.6350688532668802</v>
      </c>
      <c r="CQ41" s="2">
        <f t="shared" si="18"/>
        <v>3.6666288532668805</v>
      </c>
      <c r="CR41" s="2">
        <f t="shared" si="18"/>
        <v>3.6981888532668803</v>
      </c>
      <c r="CS41" s="2">
        <f t="shared" si="18"/>
        <v>3.7297488532668801</v>
      </c>
      <c r="CT41" s="2">
        <f t="shared" si="18"/>
        <v>3.7613088532668804</v>
      </c>
      <c r="CU41" s="2">
        <f t="shared" si="18"/>
        <v>3.7928688532668802</v>
      </c>
      <c r="CV41" s="2">
        <f t="shared" si="18"/>
        <v>3.8244288532668804</v>
      </c>
      <c r="CW41" s="2">
        <f t="shared" si="18"/>
        <v>3.8559888532668802</v>
      </c>
      <c r="CX41" s="2">
        <f t="shared" si="18"/>
        <v>3.88754885326688</v>
      </c>
      <c r="CY41" s="2">
        <f t="shared" si="18"/>
        <v>3.9191088532668803</v>
      </c>
      <c r="CZ41" s="2">
        <f t="shared" si="18"/>
        <v>3.9506688532668801</v>
      </c>
      <c r="DA41" s="2">
        <f t="shared" si="18"/>
        <v>3.9822288532668804</v>
      </c>
      <c r="DB41" s="2">
        <f t="shared" si="18"/>
        <v>4.0137888532668802</v>
      </c>
    </row>
    <row r="42" spans="2:106">
      <c r="B42" s="157">
        <f t="shared" si="0"/>
        <v>0.87178876926738436</v>
      </c>
      <c r="F42" s="159">
        <v>8</v>
      </c>
      <c r="G42" s="2">
        <f t="shared" ref="G42:V52" si="21">0.03156*G$6+$B42</f>
        <v>0.90334876926738439</v>
      </c>
      <c r="H42" s="2">
        <f t="shared" si="21"/>
        <v>0.93490876926738431</v>
      </c>
      <c r="I42" s="2">
        <f t="shared" si="21"/>
        <v>0.96646876926738434</v>
      </c>
      <c r="J42" s="2">
        <f t="shared" si="21"/>
        <v>0.99802876926738437</v>
      </c>
      <c r="K42" s="2">
        <f t="shared" si="21"/>
        <v>1.0295887692673844</v>
      </c>
      <c r="L42" s="2">
        <f t="shared" si="21"/>
        <v>1.0611487692673842</v>
      </c>
      <c r="M42" s="2">
        <f t="shared" si="21"/>
        <v>1.0927087692673843</v>
      </c>
      <c r="N42" s="2">
        <f t="shared" si="21"/>
        <v>1.1242687692673843</v>
      </c>
      <c r="O42" s="2">
        <f t="shared" si="21"/>
        <v>1.1558287692673843</v>
      </c>
      <c r="P42" s="2">
        <f t="shared" si="21"/>
        <v>1.1873887692673843</v>
      </c>
      <c r="Q42" s="2">
        <f t="shared" si="21"/>
        <v>1.2189487692673844</v>
      </c>
      <c r="R42" s="2">
        <f t="shared" si="21"/>
        <v>1.2505087692673844</v>
      </c>
      <c r="S42" s="2">
        <f t="shared" si="21"/>
        <v>1.2820687692673842</v>
      </c>
      <c r="T42" s="2">
        <f t="shared" si="21"/>
        <v>1.3136287692673843</v>
      </c>
      <c r="U42" s="2">
        <f t="shared" si="21"/>
        <v>1.3451887692673843</v>
      </c>
      <c r="V42" s="2">
        <f t="shared" si="21"/>
        <v>1.3767487692673843</v>
      </c>
      <c r="W42" s="2">
        <f t="shared" si="20"/>
        <v>1.4083087692673844</v>
      </c>
      <c r="X42" s="2">
        <f t="shared" si="20"/>
        <v>1.4398687692673842</v>
      </c>
      <c r="Y42" s="2">
        <f t="shared" si="20"/>
        <v>1.4714287692673844</v>
      </c>
      <c r="Z42" s="2">
        <f t="shared" si="20"/>
        <v>1.5029887692673842</v>
      </c>
      <c r="AA42" s="2">
        <f t="shared" si="20"/>
        <v>1.5345487692673843</v>
      </c>
      <c r="AB42" s="2">
        <f t="shared" si="20"/>
        <v>1.5661087692673843</v>
      </c>
      <c r="AC42" s="2">
        <f t="shared" si="20"/>
        <v>1.5976687692673843</v>
      </c>
      <c r="AD42" s="2">
        <f t="shared" si="20"/>
        <v>1.6292287692673844</v>
      </c>
      <c r="AE42" s="2">
        <f t="shared" si="20"/>
        <v>1.6607887692673842</v>
      </c>
      <c r="AF42" s="2">
        <f t="shared" si="20"/>
        <v>1.6923487692673844</v>
      </c>
      <c r="AG42" s="2">
        <f t="shared" si="20"/>
        <v>1.7239087692673842</v>
      </c>
      <c r="AH42" s="2">
        <f t="shared" si="20"/>
        <v>1.7554687692673843</v>
      </c>
      <c r="AI42" s="2">
        <f t="shared" si="20"/>
        <v>1.7870287692673843</v>
      </c>
      <c r="AJ42" s="2">
        <f t="shared" si="20"/>
        <v>1.8185887692673843</v>
      </c>
      <c r="AK42" s="2">
        <f t="shared" si="20"/>
        <v>1.8501487692673844</v>
      </c>
      <c r="AL42" s="2">
        <f t="shared" si="20"/>
        <v>1.8817087692673842</v>
      </c>
      <c r="AM42" s="2">
        <f t="shared" si="20"/>
        <v>1.9132687692673844</v>
      </c>
      <c r="AN42" s="2">
        <f t="shared" si="20"/>
        <v>1.9448287692673842</v>
      </c>
      <c r="AO42" s="2">
        <f t="shared" si="20"/>
        <v>1.9763887692673845</v>
      </c>
      <c r="AP42" s="2">
        <f t="shared" si="20"/>
        <v>2.0079487692673843</v>
      </c>
      <c r="AQ42" s="2">
        <f t="shared" si="20"/>
        <v>2.0395087692673841</v>
      </c>
      <c r="AR42" s="2">
        <f t="shared" si="20"/>
        <v>2.0710687692673844</v>
      </c>
      <c r="AS42" s="2">
        <f t="shared" si="20"/>
        <v>2.1026287692673842</v>
      </c>
      <c r="AT42" s="2">
        <f t="shared" si="20"/>
        <v>2.1341887692673844</v>
      </c>
      <c r="AU42" s="2">
        <f t="shared" si="20"/>
        <v>2.1657487692673842</v>
      </c>
      <c r="AV42" s="2">
        <f t="shared" si="20"/>
        <v>2.1973087692673841</v>
      </c>
      <c r="AW42" s="2">
        <f t="shared" si="20"/>
        <v>2.2288687692673843</v>
      </c>
      <c r="AX42" s="2">
        <f t="shared" si="20"/>
        <v>2.2604287692673841</v>
      </c>
      <c r="AY42" s="2">
        <f t="shared" si="20"/>
        <v>2.2919887692673844</v>
      </c>
      <c r="AZ42" s="2">
        <f t="shared" si="20"/>
        <v>2.3235487692673842</v>
      </c>
      <c r="BA42" s="2">
        <f t="shared" si="20"/>
        <v>2.3551087692673844</v>
      </c>
      <c r="BB42" s="2">
        <f t="shared" si="20"/>
        <v>2.3866687692673842</v>
      </c>
      <c r="BC42" s="2">
        <f t="shared" si="20"/>
        <v>2.4182287692673841</v>
      </c>
      <c r="BD42" s="2">
        <f t="shared" si="20"/>
        <v>2.4497887692673843</v>
      </c>
      <c r="BE42" s="2">
        <f t="shared" si="20"/>
        <v>2.4813487692673841</v>
      </c>
      <c r="BF42" s="2">
        <f t="shared" si="20"/>
        <v>2.5129087692673844</v>
      </c>
      <c r="BG42" s="2">
        <f t="shared" si="20"/>
        <v>2.5444687692673842</v>
      </c>
      <c r="BH42" s="2">
        <f t="shared" si="20"/>
        <v>2.5760287692673844</v>
      </c>
      <c r="BI42" s="2">
        <f t="shared" si="20"/>
        <v>2.6075887692673843</v>
      </c>
      <c r="BJ42" s="2">
        <f t="shared" si="20"/>
        <v>2.6391487692673841</v>
      </c>
      <c r="BK42" s="2">
        <f t="shared" si="20"/>
        <v>2.6707087692673843</v>
      </c>
      <c r="BL42" s="2">
        <f t="shared" si="20"/>
        <v>2.7022687692673841</v>
      </c>
      <c r="BM42" s="2">
        <f t="shared" si="20"/>
        <v>2.7338287692673844</v>
      </c>
      <c r="BN42" s="2">
        <f t="shared" si="20"/>
        <v>2.7653887692673842</v>
      </c>
      <c r="BO42" s="2">
        <f t="shared" si="20"/>
        <v>2.796948769267384</v>
      </c>
      <c r="BP42" s="2">
        <f t="shared" si="20"/>
        <v>2.8285087692673843</v>
      </c>
      <c r="BQ42" s="2">
        <f t="shared" si="20"/>
        <v>2.8600687692673841</v>
      </c>
      <c r="BR42" s="2">
        <f t="shared" si="20"/>
        <v>2.8916287692673843</v>
      </c>
      <c r="BS42" s="2">
        <f t="shared" si="20"/>
        <v>2.9231887692673841</v>
      </c>
      <c r="BT42" s="2">
        <f t="shared" si="18"/>
        <v>2.9547487692673844</v>
      </c>
      <c r="BU42" s="2">
        <f t="shared" si="18"/>
        <v>2.9863087692673842</v>
      </c>
      <c r="BV42" s="2">
        <f t="shared" si="18"/>
        <v>3.0178687692673845</v>
      </c>
      <c r="BW42" s="2">
        <f t="shared" si="18"/>
        <v>3.0494287692673843</v>
      </c>
      <c r="BX42" s="2">
        <f t="shared" si="18"/>
        <v>3.0809887692673845</v>
      </c>
      <c r="BY42" s="2">
        <f t="shared" si="18"/>
        <v>3.1125487692673843</v>
      </c>
      <c r="BZ42" s="2">
        <f t="shared" si="18"/>
        <v>3.1441087692673841</v>
      </c>
      <c r="CA42" s="2">
        <f t="shared" si="18"/>
        <v>3.1756687692673844</v>
      </c>
      <c r="CB42" s="2">
        <f t="shared" si="18"/>
        <v>3.2072287692673842</v>
      </c>
      <c r="CC42" s="2">
        <f t="shared" si="18"/>
        <v>3.2387887692673845</v>
      </c>
      <c r="CD42" s="2">
        <f t="shared" si="18"/>
        <v>3.2703487692673843</v>
      </c>
      <c r="CE42" s="2">
        <f t="shared" si="18"/>
        <v>3.3019087692673841</v>
      </c>
      <c r="CF42" s="2">
        <f t="shared" si="18"/>
        <v>3.3334687692673843</v>
      </c>
      <c r="CG42" s="2">
        <f t="shared" si="18"/>
        <v>3.3650287692673841</v>
      </c>
      <c r="CH42" s="2">
        <f t="shared" si="18"/>
        <v>3.3965887692673844</v>
      </c>
      <c r="CI42" s="2">
        <f t="shared" si="18"/>
        <v>3.4281487692673842</v>
      </c>
      <c r="CJ42" s="2">
        <f t="shared" si="18"/>
        <v>3.4597087692673845</v>
      </c>
      <c r="CK42" s="2">
        <f t="shared" si="18"/>
        <v>3.4912687692673843</v>
      </c>
      <c r="CL42" s="2">
        <f t="shared" si="18"/>
        <v>3.5228287692673841</v>
      </c>
      <c r="CM42" s="2">
        <f t="shared" si="18"/>
        <v>3.5543887692673843</v>
      </c>
      <c r="CN42" s="2">
        <f t="shared" si="18"/>
        <v>3.5859487692673842</v>
      </c>
      <c r="CO42" s="2">
        <f t="shared" si="18"/>
        <v>3.6175087692673844</v>
      </c>
      <c r="CP42" s="2">
        <f t="shared" si="18"/>
        <v>3.6490687692673842</v>
      </c>
      <c r="CQ42" s="2">
        <f t="shared" si="18"/>
        <v>3.6806287692673845</v>
      </c>
      <c r="CR42" s="2">
        <f t="shared" si="18"/>
        <v>3.7121887692673843</v>
      </c>
      <c r="CS42" s="2">
        <f t="shared" si="18"/>
        <v>3.7437487692673841</v>
      </c>
      <c r="CT42" s="2">
        <f t="shared" si="18"/>
        <v>3.7753087692673843</v>
      </c>
      <c r="CU42" s="2">
        <f t="shared" si="18"/>
        <v>3.8068687692673842</v>
      </c>
      <c r="CV42" s="2">
        <f t="shared" si="18"/>
        <v>3.8384287692673844</v>
      </c>
      <c r="CW42" s="2">
        <f t="shared" si="18"/>
        <v>3.8699887692673842</v>
      </c>
      <c r="CX42" s="2">
        <f t="shared" si="18"/>
        <v>3.901548769267384</v>
      </c>
      <c r="CY42" s="2">
        <f t="shared" si="18"/>
        <v>3.9331087692673843</v>
      </c>
      <c r="CZ42" s="2">
        <f t="shared" si="18"/>
        <v>3.9646687692673841</v>
      </c>
      <c r="DA42" s="2">
        <f t="shared" si="18"/>
        <v>3.9962287692673844</v>
      </c>
      <c r="DB42" s="2">
        <f t="shared" si="18"/>
        <v>4.0277887692673842</v>
      </c>
    </row>
    <row r="43" spans="2:106">
      <c r="B43" s="157">
        <f t="shared" si="0"/>
        <v>0.88578868526788834</v>
      </c>
      <c r="F43" s="159">
        <v>8.1</v>
      </c>
      <c r="G43" s="2">
        <f t="shared" si="21"/>
        <v>0.91734868526788838</v>
      </c>
      <c r="H43" s="2">
        <f t="shared" si="21"/>
        <v>0.9489086852678883</v>
      </c>
      <c r="I43" s="2">
        <f t="shared" si="21"/>
        <v>0.98046868526788833</v>
      </c>
      <c r="J43" s="2">
        <f t="shared" si="21"/>
        <v>1.0120286852678884</v>
      </c>
      <c r="K43" s="2">
        <f t="shared" si="21"/>
        <v>1.0435886852678884</v>
      </c>
      <c r="L43" s="2">
        <f t="shared" si="21"/>
        <v>1.0751486852678882</v>
      </c>
      <c r="M43" s="2">
        <f t="shared" si="21"/>
        <v>1.1067086852678882</v>
      </c>
      <c r="N43" s="2">
        <f t="shared" si="21"/>
        <v>1.1382686852678883</v>
      </c>
      <c r="O43" s="2">
        <f t="shared" si="21"/>
        <v>1.1698286852678883</v>
      </c>
      <c r="P43" s="2">
        <f t="shared" si="21"/>
        <v>1.2013886852678883</v>
      </c>
      <c r="Q43" s="2">
        <f t="shared" si="21"/>
        <v>1.2329486852678884</v>
      </c>
      <c r="R43" s="2">
        <f t="shared" si="21"/>
        <v>1.2645086852678884</v>
      </c>
      <c r="S43" s="2">
        <f t="shared" si="21"/>
        <v>1.2960686852678882</v>
      </c>
      <c r="T43" s="2">
        <f t="shared" si="21"/>
        <v>1.3276286852678882</v>
      </c>
      <c r="U43" s="2">
        <f t="shared" si="21"/>
        <v>1.3591886852678883</v>
      </c>
      <c r="V43" s="2">
        <f t="shared" si="21"/>
        <v>1.3907486852678883</v>
      </c>
      <c r="W43" s="2">
        <f t="shared" si="20"/>
        <v>1.4223086852678883</v>
      </c>
      <c r="X43" s="2">
        <f t="shared" si="20"/>
        <v>1.4538686852678882</v>
      </c>
      <c r="Y43" s="2">
        <f t="shared" si="20"/>
        <v>1.4854286852678884</v>
      </c>
      <c r="Z43" s="2">
        <f t="shared" si="20"/>
        <v>1.5169886852678882</v>
      </c>
      <c r="AA43" s="2">
        <f t="shared" si="20"/>
        <v>1.5485486852678882</v>
      </c>
      <c r="AB43" s="2">
        <f t="shared" si="20"/>
        <v>1.5801086852678883</v>
      </c>
      <c r="AC43" s="2">
        <f t="shared" si="20"/>
        <v>1.6116686852678883</v>
      </c>
      <c r="AD43" s="2">
        <f t="shared" si="20"/>
        <v>1.6432286852678883</v>
      </c>
      <c r="AE43" s="2">
        <f t="shared" si="20"/>
        <v>1.6747886852678882</v>
      </c>
      <c r="AF43" s="2">
        <f t="shared" si="20"/>
        <v>1.7063486852678884</v>
      </c>
      <c r="AG43" s="2">
        <f t="shared" si="20"/>
        <v>1.7379086852678882</v>
      </c>
      <c r="AH43" s="2">
        <f t="shared" si="20"/>
        <v>1.7694686852678883</v>
      </c>
      <c r="AI43" s="2">
        <f t="shared" si="20"/>
        <v>1.8010286852678883</v>
      </c>
      <c r="AJ43" s="2">
        <f t="shared" si="20"/>
        <v>1.8325886852678883</v>
      </c>
      <c r="AK43" s="2">
        <f t="shared" si="20"/>
        <v>1.8641486852678884</v>
      </c>
      <c r="AL43" s="2">
        <f t="shared" si="20"/>
        <v>1.8957086852678882</v>
      </c>
      <c r="AM43" s="2">
        <f t="shared" si="20"/>
        <v>1.9272686852678884</v>
      </c>
      <c r="AN43" s="2">
        <f t="shared" si="20"/>
        <v>1.9588286852678882</v>
      </c>
      <c r="AO43" s="2">
        <f t="shared" si="20"/>
        <v>1.9903886852678885</v>
      </c>
      <c r="AP43" s="2">
        <f t="shared" si="20"/>
        <v>2.0219486852678883</v>
      </c>
      <c r="AQ43" s="2">
        <f t="shared" si="20"/>
        <v>2.0535086852678881</v>
      </c>
      <c r="AR43" s="2">
        <f t="shared" si="20"/>
        <v>2.0850686852678884</v>
      </c>
      <c r="AS43" s="2">
        <f t="shared" si="20"/>
        <v>2.1166286852678882</v>
      </c>
      <c r="AT43" s="2">
        <f t="shared" si="20"/>
        <v>2.1481886852678884</v>
      </c>
      <c r="AU43" s="2">
        <f t="shared" si="20"/>
        <v>2.1797486852678882</v>
      </c>
      <c r="AV43" s="2">
        <f t="shared" si="20"/>
        <v>2.211308685267888</v>
      </c>
      <c r="AW43" s="2">
        <f t="shared" si="20"/>
        <v>2.2428686852678883</v>
      </c>
      <c r="AX43" s="2">
        <f t="shared" si="20"/>
        <v>2.2744286852678881</v>
      </c>
      <c r="AY43" s="2">
        <f t="shared" si="20"/>
        <v>2.3059886852678884</v>
      </c>
      <c r="AZ43" s="2">
        <f t="shared" si="20"/>
        <v>2.3375486852678882</v>
      </c>
      <c r="BA43" s="2">
        <f t="shared" si="20"/>
        <v>2.3691086852678884</v>
      </c>
      <c r="BB43" s="2">
        <f t="shared" si="20"/>
        <v>2.4006686852678882</v>
      </c>
      <c r="BC43" s="2">
        <f t="shared" si="20"/>
        <v>2.432228685267888</v>
      </c>
      <c r="BD43" s="2">
        <f t="shared" si="20"/>
        <v>2.4637886852678883</v>
      </c>
      <c r="BE43" s="2">
        <f t="shared" si="20"/>
        <v>2.4953486852678881</v>
      </c>
      <c r="BF43" s="2">
        <f t="shared" si="20"/>
        <v>2.5269086852678884</v>
      </c>
      <c r="BG43" s="2">
        <f t="shared" si="20"/>
        <v>2.5584686852678882</v>
      </c>
      <c r="BH43" s="2">
        <f t="shared" si="20"/>
        <v>2.5900286852678884</v>
      </c>
      <c r="BI43" s="2">
        <f t="shared" si="20"/>
        <v>2.6215886852678882</v>
      </c>
      <c r="BJ43" s="2">
        <f t="shared" si="20"/>
        <v>2.6531486852678881</v>
      </c>
      <c r="BK43" s="2">
        <f t="shared" si="20"/>
        <v>2.6847086852678883</v>
      </c>
      <c r="BL43" s="2">
        <f t="shared" si="20"/>
        <v>2.7162686852678881</v>
      </c>
      <c r="BM43" s="2">
        <f t="shared" si="20"/>
        <v>2.7478286852678884</v>
      </c>
      <c r="BN43" s="2">
        <f t="shared" si="20"/>
        <v>2.7793886852678882</v>
      </c>
      <c r="BO43" s="2">
        <f t="shared" si="20"/>
        <v>2.810948685267888</v>
      </c>
      <c r="BP43" s="2">
        <f t="shared" si="20"/>
        <v>2.8425086852678882</v>
      </c>
      <c r="BQ43" s="2">
        <f t="shared" si="20"/>
        <v>2.8740686852678881</v>
      </c>
      <c r="BR43" s="2">
        <f t="shared" si="20"/>
        <v>2.9056286852678883</v>
      </c>
      <c r="BS43" s="2">
        <f t="shared" si="20"/>
        <v>2.9371886852678881</v>
      </c>
      <c r="BT43" s="2">
        <f t="shared" si="18"/>
        <v>2.9687486852678884</v>
      </c>
      <c r="BU43" s="2">
        <f t="shared" si="18"/>
        <v>3.0003086852678882</v>
      </c>
      <c r="BV43" s="2">
        <f t="shared" si="18"/>
        <v>3.0318686852678884</v>
      </c>
      <c r="BW43" s="2">
        <f t="shared" si="18"/>
        <v>3.0634286852678883</v>
      </c>
      <c r="BX43" s="2">
        <f t="shared" si="18"/>
        <v>3.0949886852678885</v>
      </c>
      <c r="BY43" s="2">
        <f t="shared" si="18"/>
        <v>3.1265486852678883</v>
      </c>
      <c r="BZ43" s="2">
        <f t="shared" si="18"/>
        <v>3.1581086852678881</v>
      </c>
      <c r="CA43" s="2">
        <f t="shared" si="18"/>
        <v>3.1896686852678884</v>
      </c>
      <c r="CB43" s="2">
        <f t="shared" si="18"/>
        <v>3.2212286852678882</v>
      </c>
      <c r="CC43" s="2">
        <f t="shared" si="18"/>
        <v>3.2527886852678884</v>
      </c>
      <c r="CD43" s="2">
        <f t="shared" si="18"/>
        <v>3.2843486852678883</v>
      </c>
      <c r="CE43" s="2">
        <f t="shared" si="18"/>
        <v>3.3159086852678881</v>
      </c>
      <c r="CF43" s="2">
        <f t="shared" si="18"/>
        <v>3.3474686852678883</v>
      </c>
      <c r="CG43" s="2">
        <f t="shared" si="18"/>
        <v>3.3790286852678881</v>
      </c>
      <c r="CH43" s="2">
        <f t="shared" si="18"/>
        <v>3.4105886852678884</v>
      </c>
      <c r="CI43" s="2">
        <f t="shared" si="18"/>
        <v>3.4421486852678882</v>
      </c>
      <c r="CJ43" s="2">
        <f t="shared" si="18"/>
        <v>3.4737086852678885</v>
      </c>
      <c r="CK43" s="2">
        <f t="shared" si="18"/>
        <v>3.5052686852678883</v>
      </c>
      <c r="CL43" s="2">
        <f t="shared" si="18"/>
        <v>3.5368286852678881</v>
      </c>
      <c r="CM43" s="2">
        <f t="shared" si="18"/>
        <v>3.5683886852678883</v>
      </c>
      <c r="CN43" s="2">
        <f t="shared" si="18"/>
        <v>3.5999486852678881</v>
      </c>
      <c r="CO43" s="2">
        <f t="shared" si="18"/>
        <v>3.6315086852678884</v>
      </c>
      <c r="CP43" s="2">
        <f t="shared" si="18"/>
        <v>3.6630686852678882</v>
      </c>
      <c r="CQ43" s="2">
        <f t="shared" si="18"/>
        <v>3.6946286852678885</v>
      </c>
      <c r="CR43" s="2">
        <f t="shared" si="18"/>
        <v>3.7261886852678883</v>
      </c>
      <c r="CS43" s="2">
        <f t="shared" si="18"/>
        <v>3.7577486852678881</v>
      </c>
      <c r="CT43" s="2">
        <f t="shared" si="18"/>
        <v>3.7893086852678883</v>
      </c>
      <c r="CU43" s="2">
        <f t="shared" si="18"/>
        <v>3.8208686852678881</v>
      </c>
      <c r="CV43" s="2">
        <f t="shared" si="18"/>
        <v>3.8524286852678884</v>
      </c>
      <c r="CW43" s="2">
        <f t="shared" si="18"/>
        <v>3.8839886852678882</v>
      </c>
      <c r="CX43" s="2">
        <f t="shared" si="18"/>
        <v>3.915548685267888</v>
      </c>
      <c r="CY43" s="2">
        <f t="shared" si="18"/>
        <v>3.9471086852678883</v>
      </c>
      <c r="CZ43" s="2">
        <f t="shared" si="18"/>
        <v>3.9786686852678881</v>
      </c>
      <c r="DA43" s="2">
        <f t="shared" si="18"/>
        <v>4.0102286852678883</v>
      </c>
      <c r="DB43" s="2">
        <f t="shared" si="18"/>
        <v>4.0417886852678881</v>
      </c>
    </row>
    <row r="44" spans="2:106">
      <c r="B44" s="157">
        <f t="shared" si="0"/>
        <v>0.89978860126839233</v>
      </c>
      <c r="F44" s="159">
        <v>8.1999999999999993</v>
      </c>
      <c r="G44" s="2">
        <f t="shared" si="21"/>
        <v>0.93134860126839236</v>
      </c>
      <c r="H44" s="2">
        <f t="shared" si="21"/>
        <v>0.96290860126839228</v>
      </c>
      <c r="I44" s="2">
        <f t="shared" si="21"/>
        <v>0.99446860126839232</v>
      </c>
      <c r="J44" s="2">
        <f t="shared" si="21"/>
        <v>1.0260286012683923</v>
      </c>
      <c r="K44" s="2">
        <f t="shared" si="21"/>
        <v>1.0575886012683924</v>
      </c>
      <c r="L44" s="2">
        <f t="shared" si="21"/>
        <v>1.0891486012683922</v>
      </c>
      <c r="M44" s="2">
        <f t="shared" si="21"/>
        <v>1.1207086012683922</v>
      </c>
      <c r="N44" s="2">
        <f t="shared" si="21"/>
        <v>1.1522686012683923</v>
      </c>
      <c r="O44" s="2">
        <f t="shared" si="21"/>
        <v>1.1838286012683923</v>
      </c>
      <c r="P44" s="2">
        <f t="shared" si="21"/>
        <v>1.2153886012683923</v>
      </c>
      <c r="Q44" s="2">
        <f t="shared" si="21"/>
        <v>1.2469486012683924</v>
      </c>
      <c r="R44" s="2">
        <f t="shared" si="21"/>
        <v>1.2785086012683924</v>
      </c>
      <c r="S44" s="2">
        <f t="shared" si="21"/>
        <v>1.3100686012683922</v>
      </c>
      <c r="T44" s="2">
        <f t="shared" si="21"/>
        <v>1.3416286012683922</v>
      </c>
      <c r="U44" s="2">
        <f t="shared" si="21"/>
        <v>1.3731886012683923</v>
      </c>
      <c r="V44" s="2">
        <f t="shared" si="21"/>
        <v>1.4047486012683923</v>
      </c>
      <c r="W44" s="2">
        <f t="shared" si="20"/>
        <v>1.4363086012683923</v>
      </c>
      <c r="X44" s="2">
        <f t="shared" si="20"/>
        <v>1.4678686012683921</v>
      </c>
      <c r="Y44" s="2">
        <f t="shared" si="20"/>
        <v>1.4994286012683924</v>
      </c>
      <c r="Z44" s="2">
        <f t="shared" si="20"/>
        <v>1.5309886012683922</v>
      </c>
      <c r="AA44" s="2">
        <f t="shared" si="20"/>
        <v>1.5625486012683922</v>
      </c>
      <c r="AB44" s="2">
        <f t="shared" si="20"/>
        <v>1.5941086012683923</v>
      </c>
      <c r="AC44" s="2">
        <f t="shared" si="20"/>
        <v>1.6256686012683923</v>
      </c>
      <c r="AD44" s="2">
        <f t="shared" si="20"/>
        <v>1.6572286012683923</v>
      </c>
      <c r="AE44" s="2">
        <f t="shared" si="20"/>
        <v>1.6887886012683921</v>
      </c>
      <c r="AF44" s="2">
        <f t="shared" si="20"/>
        <v>1.7203486012683924</v>
      </c>
      <c r="AG44" s="2">
        <f t="shared" si="20"/>
        <v>1.7519086012683922</v>
      </c>
      <c r="AH44" s="2">
        <f t="shared" si="20"/>
        <v>1.7834686012683922</v>
      </c>
      <c r="AI44" s="2">
        <f t="shared" si="20"/>
        <v>1.8150286012683923</v>
      </c>
      <c r="AJ44" s="2">
        <f t="shared" si="20"/>
        <v>1.8465886012683923</v>
      </c>
      <c r="AK44" s="2">
        <f t="shared" si="20"/>
        <v>1.8781486012683923</v>
      </c>
      <c r="AL44" s="2">
        <f t="shared" si="20"/>
        <v>1.9097086012683921</v>
      </c>
      <c r="AM44" s="2">
        <f t="shared" si="20"/>
        <v>1.9412686012683924</v>
      </c>
      <c r="AN44" s="2">
        <f t="shared" si="20"/>
        <v>1.9728286012683922</v>
      </c>
      <c r="AO44" s="2">
        <f t="shared" si="20"/>
        <v>2.0043886012683925</v>
      </c>
      <c r="AP44" s="2">
        <f t="shared" si="20"/>
        <v>2.0359486012683923</v>
      </c>
      <c r="AQ44" s="2">
        <f t="shared" si="20"/>
        <v>2.0675086012683921</v>
      </c>
      <c r="AR44" s="2">
        <f t="shared" si="20"/>
        <v>2.0990686012683923</v>
      </c>
      <c r="AS44" s="2">
        <f t="shared" si="20"/>
        <v>2.1306286012683922</v>
      </c>
      <c r="AT44" s="2">
        <f t="shared" si="20"/>
        <v>2.1621886012683924</v>
      </c>
      <c r="AU44" s="2">
        <f t="shared" si="20"/>
        <v>2.1937486012683922</v>
      </c>
      <c r="AV44" s="2">
        <f t="shared" si="20"/>
        <v>2.225308601268392</v>
      </c>
      <c r="AW44" s="2">
        <f t="shared" si="20"/>
        <v>2.2568686012683923</v>
      </c>
      <c r="AX44" s="2">
        <f t="shared" si="20"/>
        <v>2.2884286012683921</v>
      </c>
      <c r="AY44" s="2">
        <f t="shared" si="20"/>
        <v>2.3199886012683923</v>
      </c>
      <c r="AZ44" s="2">
        <f t="shared" si="20"/>
        <v>2.3515486012683922</v>
      </c>
      <c r="BA44" s="2">
        <f t="shared" si="20"/>
        <v>2.3831086012683924</v>
      </c>
      <c r="BB44" s="2">
        <f t="shared" si="20"/>
        <v>2.4146686012683922</v>
      </c>
      <c r="BC44" s="2">
        <f t="shared" si="20"/>
        <v>2.446228601268392</v>
      </c>
      <c r="BD44" s="2">
        <f t="shared" si="20"/>
        <v>2.4777886012683923</v>
      </c>
      <c r="BE44" s="2">
        <f t="shared" si="20"/>
        <v>2.5093486012683921</v>
      </c>
      <c r="BF44" s="2">
        <f t="shared" si="20"/>
        <v>2.5409086012683924</v>
      </c>
      <c r="BG44" s="2">
        <f t="shared" si="20"/>
        <v>2.5724686012683922</v>
      </c>
      <c r="BH44" s="2">
        <f t="shared" si="20"/>
        <v>2.6040286012683924</v>
      </c>
      <c r="BI44" s="2">
        <f t="shared" si="20"/>
        <v>2.6355886012683922</v>
      </c>
      <c r="BJ44" s="2">
        <f t="shared" si="20"/>
        <v>2.667148601268392</v>
      </c>
      <c r="BK44" s="2">
        <f t="shared" si="20"/>
        <v>2.6987086012683923</v>
      </c>
      <c r="BL44" s="2">
        <f t="shared" si="20"/>
        <v>2.7302686012683921</v>
      </c>
      <c r="BM44" s="2">
        <f t="shared" si="20"/>
        <v>2.7618286012683924</v>
      </c>
      <c r="BN44" s="2">
        <f t="shared" si="20"/>
        <v>2.7933886012683922</v>
      </c>
      <c r="BO44" s="2">
        <f t="shared" si="20"/>
        <v>2.824948601268392</v>
      </c>
      <c r="BP44" s="2">
        <f t="shared" si="20"/>
        <v>2.8565086012683922</v>
      </c>
      <c r="BQ44" s="2">
        <f t="shared" si="20"/>
        <v>2.888068601268392</v>
      </c>
      <c r="BR44" s="2">
        <f t="shared" si="20"/>
        <v>2.9196286012683923</v>
      </c>
      <c r="BS44" s="2">
        <f t="shared" si="20"/>
        <v>2.9511886012683921</v>
      </c>
      <c r="BT44" s="2">
        <f t="shared" si="20"/>
        <v>2.9827486012683924</v>
      </c>
      <c r="BU44" s="2">
        <f t="shared" si="20"/>
        <v>3.0143086012683922</v>
      </c>
      <c r="BV44" s="2">
        <f t="shared" si="20"/>
        <v>3.0458686012683924</v>
      </c>
      <c r="BW44" s="2">
        <f t="shared" si="20"/>
        <v>3.0774286012683922</v>
      </c>
      <c r="BX44" s="2">
        <f t="shared" si="20"/>
        <v>3.1089886012683925</v>
      </c>
      <c r="BY44" s="2">
        <f t="shared" si="20"/>
        <v>3.1405486012683923</v>
      </c>
      <c r="BZ44" s="2">
        <f t="shared" si="20"/>
        <v>3.1721086012683921</v>
      </c>
      <c r="CA44" s="2">
        <f t="shared" si="20"/>
        <v>3.2036686012683924</v>
      </c>
      <c r="CB44" s="2">
        <f t="shared" si="20"/>
        <v>3.2352286012683922</v>
      </c>
      <c r="CC44" s="2">
        <f t="shared" si="20"/>
        <v>3.2667886012683924</v>
      </c>
      <c r="CD44" s="2">
        <f t="shared" si="20"/>
        <v>3.2983486012683922</v>
      </c>
      <c r="CE44" s="2">
        <f t="shared" si="20"/>
        <v>3.3299086012683921</v>
      </c>
      <c r="CF44" s="2">
        <f t="shared" si="20"/>
        <v>3.3614686012683923</v>
      </c>
      <c r="CG44" s="2">
        <f t="shared" si="20"/>
        <v>3.3930286012683921</v>
      </c>
      <c r="CH44" s="2">
        <f t="shared" si="18"/>
        <v>3.4245886012683924</v>
      </c>
      <c r="CI44" s="2">
        <f t="shared" si="18"/>
        <v>3.4561486012683922</v>
      </c>
      <c r="CJ44" s="2">
        <f t="shared" si="18"/>
        <v>3.4877086012683924</v>
      </c>
      <c r="CK44" s="2">
        <f t="shared" si="18"/>
        <v>3.5192686012683922</v>
      </c>
      <c r="CL44" s="2">
        <f t="shared" si="18"/>
        <v>3.5508286012683921</v>
      </c>
      <c r="CM44" s="2">
        <f t="shared" si="18"/>
        <v>3.5823886012683923</v>
      </c>
      <c r="CN44" s="2">
        <f t="shared" si="18"/>
        <v>3.6139486012683921</v>
      </c>
      <c r="CO44" s="2">
        <f t="shared" si="18"/>
        <v>3.6455086012683924</v>
      </c>
      <c r="CP44" s="2">
        <f t="shared" si="18"/>
        <v>3.6770686012683922</v>
      </c>
      <c r="CQ44" s="2">
        <f t="shared" si="18"/>
        <v>3.7086286012683924</v>
      </c>
      <c r="CR44" s="2">
        <f t="shared" si="18"/>
        <v>3.7401886012683923</v>
      </c>
      <c r="CS44" s="2">
        <f t="shared" si="18"/>
        <v>3.7717486012683921</v>
      </c>
      <c r="CT44" s="2">
        <f t="shared" si="18"/>
        <v>3.8033086012683923</v>
      </c>
      <c r="CU44" s="2">
        <f t="shared" si="18"/>
        <v>3.8348686012683921</v>
      </c>
      <c r="CV44" s="2">
        <f t="shared" si="18"/>
        <v>3.8664286012683924</v>
      </c>
      <c r="CW44" s="2">
        <f t="shared" si="18"/>
        <v>3.8979886012683922</v>
      </c>
      <c r="CX44" s="2">
        <f t="shared" si="18"/>
        <v>3.929548601268392</v>
      </c>
      <c r="CY44" s="2">
        <f t="shared" si="18"/>
        <v>3.9611086012683923</v>
      </c>
      <c r="CZ44" s="2">
        <f t="shared" si="18"/>
        <v>3.9926686012683921</v>
      </c>
      <c r="DA44" s="2">
        <f t="shared" si="18"/>
        <v>4.0242286012683923</v>
      </c>
      <c r="DB44" s="2">
        <f t="shared" si="18"/>
        <v>4.0557886012683921</v>
      </c>
    </row>
    <row r="45" spans="2:106">
      <c r="B45" s="157">
        <f t="shared" si="0"/>
        <v>0.91378851726889654</v>
      </c>
      <c r="F45" s="159">
        <v>8.3000000000000007</v>
      </c>
      <c r="G45" s="2">
        <f t="shared" si="21"/>
        <v>0.94534851726889657</v>
      </c>
      <c r="H45" s="2">
        <f t="shared" si="21"/>
        <v>0.97690851726889649</v>
      </c>
      <c r="I45" s="2">
        <f t="shared" si="21"/>
        <v>1.0084685172688965</v>
      </c>
      <c r="J45" s="2">
        <f t="shared" si="21"/>
        <v>1.0400285172688966</v>
      </c>
      <c r="K45" s="2">
        <f t="shared" si="21"/>
        <v>1.0715885172688966</v>
      </c>
      <c r="L45" s="2">
        <f t="shared" si="21"/>
        <v>1.1031485172688966</v>
      </c>
      <c r="M45" s="2">
        <f t="shared" si="21"/>
        <v>1.1347085172688964</v>
      </c>
      <c r="N45" s="2">
        <f t="shared" si="21"/>
        <v>1.1662685172688965</v>
      </c>
      <c r="O45" s="2">
        <f t="shared" si="21"/>
        <v>1.1978285172688965</v>
      </c>
      <c r="P45" s="2">
        <f t="shared" si="21"/>
        <v>1.2293885172688965</v>
      </c>
      <c r="Q45" s="2">
        <f t="shared" si="21"/>
        <v>1.2609485172688966</v>
      </c>
      <c r="R45" s="2">
        <f t="shared" si="21"/>
        <v>1.2925085172688964</v>
      </c>
      <c r="S45" s="2">
        <f t="shared" si="21"/>
        <v>1.3240685172688966</v>
      </c>
      <c r="T45" s="2">
        <f t="shared" si="21"/>
        <v>1.3556285172688964</v>
      </c>
      <c r="U45" s="2">
        <f t="shared" si="21"/>
        <v>1.3871885172688965</v>
      </c>
      <c r="V45" s="2">
        <f t="shared" si="21"/>
        <v>1.4187485172688965</v>
      </c>
      <c r="W45" s="2">
        <f t="shared" si="20"/>
        <v>1.4503085172688965</v>
      </c>
      <c r="X45" s="2">
        <f t="shared" si="20"/>
        <v>1.4818685172688966</v>
      </c>
      <c r="Y45" s="2">
        <f t="shared" si="20"/>
        <v>1.5134285172688964</v>
      </c>
      <c r="Z45" s="2">
        <f t="shared" si="20"/>
        <v>1.5449885172688966</v>
      </c>
      <c r="AA45" s="2">
        <f t="shared" si="20"/>
        <v>1.5765485172688964</v>
      </c>
      <c r="AB45" s="2">
        <f t="shared" si="20"/>
        <v>1.6081085172688965</v>
      </c>
      <c r="AC45" s="2">
        <f t="shared" si="20"/>
        <v>1.6396685172688965</v>
      </c>
      <c r="AD45" s="2">
        <f t="shared" si="20"/>
        <v>1.6712285172688963</v>
      </c>
      <c r="AE45" s="2">
        <f t="shared" si="20"/>
        <v>1.7027885172688966</v>
      </c>
      <c r="AF45" s="2">
        <f t="shared" si="20"/>
        <v>1.7343485172688964</v>
      </c>
      <c r="AG45" s="2">
        <f t="shared" si="20"/>
        <v>1.7659085172688966</v>
      </c>
      <c r="AH45" s="2">
        <f t="shared" si="20"/>
        <v>1.7974685172688964</v>
      </c>
      <c r="AI45" s="2">
        <f t="shared" si="20"/>
        <v>1.8290285172688965</v>
      </c>
      <c r="AJ45" s="2">
        <f t="shared" si="20"/>
        <v>1.8605885172688965</v>
      </c>
      <c r="AK45" s="2">
        <f t="shared" si="20"/>
        <v>1.8921485172688963</v>
      </c>
      <c r="AL45" s="2">
        <f t="shared" si="20"/>
        <v>1.9237085172688966</v>
      </c>
      <c r="AM45" s="2">
        <f t="shared" si="20"/>
        <v>1.9552685172688964</v>
      </c>
      <c r="AN45" s="2">
        <f t="shared" si="20"/>
        <v>1.9868285172688966</v>
      </c>
      <c r="AO45" s="2">
        <f t="shared" si="20"/>
        <v>2.0183885172688965</v>
      </c>
      <c r="AP45" s="2">
        <f t="shared" si="20"/>
        <v>2.0499485172688963</v>
      </c>
      <c r="AQ45" s="2">
        <f t="shared" si="20"/>
        <v>2.0815085172688965</v>
      </c>
      <c r="AR45" s="2">
        <f t="shared" si="20"/>
        <v>2.1130685172688963</v>
      </c>
      <c r="AS45" s="2">
        <f t="shared" si="20"/>
        <v>2.1446285172688966</v>
      </c>
      <c r="AT45" s="2">
        <f t="shared" si="20"/>
        <v>2.1761885172688964</v>
      </c>
      <c r="AU45" s="2">
        <f t="shared" si="20"/>
        <v>2.2077485172688966</v>
      </c>
      <c r="AV45" s="2">
        <f t="shared" si="20"/>
        <v>2.2393085172688965</v>
      </c>
      <c r="AW45" s="2">
        <f t="shared" si="20"/>
        <v>2.2708685172688963</v>
      </c>
      <c r="AX45" s="2">
        <f t="shared" si="20"/>
        <v>2.3024285172688965</v>
      </c>
      <c r="AY45" s="2">
        <f t="shared" si="20"/>
        <v>2.3339885172688963</v>
      </c>
      <c r="AZ45" s="2">
        <f t="shared" si="20"/>
        <v>2.3655485172688966</v>
      </c>
      <c r="BA45" s="2">
        <f t="shared" si="20"/>
        <v>2.3971085172688964</v>
      </c>
      <c r="BB45" s="2">
        <f t="shared" si="20"/>
        <v>2.4286685172688962</v>
      </c>
      <c r="BC45" s="2">
        <f t="shared" si="20"/>
        <v>2.4602285172688965</v>
      </c>
      <c r="BD45" s="2">
        <f t="shared" si="20"/>
        <v>2.4917885172688963</v>
      </c>
      <c r="BE45" s="2">
        <f t="shared" si="20"/>
        <v>2.5233485172688965</v>
      </c>
      <c r="BF45" s="2">
        <f t="shared" si="20"/>
        <v>2.5549085172688963</v>
      </c>
      <c r="BG45" s="2">
        <f t="shared" si="20"/>
        <v>2.5864685172688966</v>
      </c>
      <c r="BH45" s="2">
        <f t="shared" si="20"/>
        <v>2.6180285172688964</v>
      </c>
      <c r="BI45" s="2">
        <f t="shared" si="20"/>
        <v>2.6495885172688962</v>
      </c>
      <c r="BJ45" s="2">
        <f t="shared" si="20"/>
        <v>2.6811485172688965</v>
      </c>
      <c r="BK45" s="2">
        <f t="shared" si="20"/>
        <v>2.7127085172688963</v>
      </c>
      <c r="BL45" s="2">
        <f t="shared" si="20"/>
        <v>2.7442685172688965</v>
      </c>
      <c r="BM45" s="2">
        <f t="shared" si="20"/>
        <v>2.7758285172688963</v>
      </c>
      <c r="BN45" s="2">
        <f t="shared" si="20"/>
        <v>2.8073885172688966</v>
      </c>
      <c r="BO45" s="2">
        <f t="shared" ref="BO45:BS45" si="22">0.03156*BO$6+$B45</f>
        <v>2.8389485172688964</v>
      </c>
      <c r="BP45" s="2">
        <f t="shared" si="22"/>
        <v>2.8705085172688962</v>
      </c>
      <c r="BQ45" s="2">
        <f t="shared" si="22"/>
        <v>2.9020685172688965</v>
      </c>
      <c r="BR45" s="2">
        <f t="shared" si="22"/>
        <v>2.9336285172688963</v>
      </c>
      <c r="BS45" s="2">
        <f t="shared" si="22"/>
        <v>2.9651885172688961</v>
      </c>
      <c r="BT45" s="2">
        <f t="shared" si="18"/>
        <v>2.9967485172688964</v>
      </c>
      <c r="BU45" s="2">
        <f t="shared" si="18"/>
        <v>3.0283085172688962</v>
      </c>
      <c r="BV45" s="2">
        <f t="shared" si="18"/>
        <v>3.0598685172688964</v>
      </c>
      <c r="BW45" s="2">
        <f t="shared" si="18"/>
        <v>3.0914285172688962</v>
      </c>
      <c r="BX45" s="2">
        <f t="shared" si="18"/>
        <v>3.1229885172688965</v>
      </c>
      <c r="BY45" s="2">
        <f t="shared" si="18"/>
        <v>3.1545485172688963</v>
      </c>
      <c r="BZ45" s="2">
        <f t="shared" si="18"/>
        <v>3.1861085172688961</v>
      </c>
      <c r="CA45" s="2">
        <f t="shared" si="18"/>
        <v>3.2176685172688964</v>
      </c>
      <c r="CB45" s="2">
        <f t="shared" si="18"/>
        <v>3.2492285172688962</v>
      </c>
      <c r="CC45" s="2">
        <f t="shared" si="18"/>
        <v>3.2807885172688964</v>
      </c>
      <c r="CD45" s="2">
        <f t="shared" si="18"/>
        <v>3.3123485172688962</v>
      </c>
      <c r="CE45" s="2">
        <f t="shared" si="18"/>
        <v>3.343908517268896</v>
      </c>
      <c r="CF45" s="2">
        <f t="shared" si="18"/>
        <v>3.3754685172688963</v>
      </c>
      <c r="CG45" s="2">
        <f t="shared" si="18"/>
        <v>3.4070285172688961</v>
      </c>
      <c r="CH45" s="2">
        <f t="shared" si="18"/>
        <v>3.4385885172688964</v>
      </c>
      <c r="CI45" s="2">
        <f t="shared" si="18"/>
        <v>3.4701485172688962</v>
      </c>
      <c r="CJ45" s="2">
        <f t="shared" si="18"/>
        <v>3.5017085172688964</v>
      </c>
      <c r="CK45" s="2">
        <f t="shared" si="18"/>
        <v>3.5332685172688962</v>
      </c>
      <c r="CL45" s="2">
        <f t="shared" si="18"/>
        <v>3.564828517268896</v>
      </c>
      <c r="CM45" s="2">
        <f t="shared" si="18"/>
        <v>3.5963885172688963</v>
      </c>
      <c r="CN45" s="2">
        <f t="shared" si="18"/>
        <v>3.6279485172688961</v>
      </c>
      <c r="CO45" s="2">
        <f t="shared" si="18"/>
        <v>3.6595085172688964</v>
      </c>
      <c r="CP45" s="2">
        <f t="shared" si="18"/>
        <v>3.6910685172688962</v>
      </c>
      <c r="CQ45" s="2">
        <f t="shared" si="18"/>
        <v>3.7226285172688964</v>
      </c>
      <c r="CR45" s="2">
        <f t="shared" si="18"/>
        <v>3.7541885172688962</v>
      </c>
      <c r="CS45" s="2">
        <f t="shared" si="18"/>
        <v>3.7857485172688961</v>
      </c>
      <c r="CT45" s="2">
        <f t="shared" si="18"/>
        <v>3.8173085172688963</v>
      </c>
      <c r="CU45" s="2">
        <f t="shared" si="18"/>
        <v>3.8488685172688961</v>
      </c>
      <c r="CV45" s="2">
        <f t="shared" si="18"/>
        <v>3.8804285172688964</v>
      </c>
      <c r="CW45" s="2">
        <f t="shared" si="18"/>
        <v>3.9119885172688962</v>
      </c>
      <c r="CX45" s="2">
        <f t="shared" si="18"/>
        <v>3.943548517268896</v>
      </c>
      <c r="CY45" s="2">
        <f t="shared" si="18"/>
        <v>3.9751085172688962</v>
      </c>
      <c r="CZ45" s="2">
        <f t="shared" si="18"/>
        <v>4.0066685172688965</v>
      </c>
      <c r="DA45" s="2">
        <f t="shared" si="18"/>
        <v>4.0382285172688963</v>
      </c>
      <c r="DB45" s="2">
        <f t="shared" si="18"/>
        <v>4.0697885172688961</v>
      </c>
    </row>
    <row r="46" spans="2:106">
      <c r="B46" s="157">
        <f t="shared" si="0"/>
        <v>0.92778843326940041</v>
      </c>
      <c r="F46" s="159">
        <v>8.4</v>
      </c>
      <c r="G46" s="2">
        <f t="shared" si="21"/>
        <v>0.95934843326940045</v>
      </c>
      <c r="H46" s="2">
        <f t="shared" si="21"/>
        <v>0.99090843326940037</v>
      </c>
      <c r="I46" s="2">
        <f t="shared" si="21"/>
        <v>1.0224684332694003</v>
      </c>
      <c r="J46" s="2">
        <f t="shared" si="21"/>
        <v>1.0540284332694003</v>
      </c>
      <c r="K46" s="2">
        <f t="shared" si="21"/>
        <v>1.0855884332694004</v>
      </c>
      <c r="L46" s="2">
        <f t="shared" si="21"/>
        <v>1.1171484332694004</v>
      </c>
      <c r="M46" s="2">
        <f t="shared" si="21"/>
        <v>1.1487084332694004</v>
      </c>
      <c r="N46" s="2">
        <f t="shared" si="21"/>
        <v>1.1802684332694005</v>
      </c>
      <c r="O46" s="2">
        <f t="shared" si="21"/>
        <v>1.2118284332694005</v>
      </c>
      <c r="P46" s="2">
        <f t="shared" si="21"/>
        <v>1.2433884332694003</v>
      </c>
      <c r="Q46" s="2">
        <f t="shared" si="21"/>
        <v>1.2749484332694003</v>
      </c>
      <c r="R46" s="2">
        <f t="shared" si="21"/>
        <v>1.3065084332694004</v>
      </c>
      <c r="S46" s="2">
        <f t="shared" si="21"/>
        <v>1.3380684332694004</v>
      </c>
      <c r="T46" s="2">
        <f t="shared" si="21"/>
        <v>1.3696284332694004</v>
      </c>
      <c r="U46" s="2">
        <f t="shared" si="21"/>
        <v>1.4011884332694005</v>
      </c>
      <c r="V46" s="2">
        <f t="shared" si="21"/>
        <v>1.4327484332694005</v>
      </c>
      <c r="W46" s="2">
        <f t="shared" ref="W46:CH50" si="23">0.03156*W$6+$B46</f>
        <v>1.4643084332694003</v>
      </c>
      <c r="X46" s="2">
        <f t="shared" si="23"/>
        <v>1.4958684332694003</v>
      </c>
      <c r="Y46" s="2">
        <f t="shared" si="23"/>
        <v>1.5274284332694004</v>
      </c>
      <c r="Z46" s="2">
        <f t="shared" si="23"/>
        <v>1.5589884332694004</v>
      </c>
      <c r="AA46" s="2">
        <f t="shared" si="23"/>
        <v>1.5905484332694004</v>
      </c>
      <c r="AB46" s="2">
        <f t="shared" si="23"/>
        <v>1.6221084332694002</v>
      </c>
      <c r="AC46" s="2">
        <f t="shared" si="23"/>
        <v>1.6536684332694005</v>
      </c>
      <c r="AD46" s="2">
        <f t="shared" si="23"/>
        <v>1.6852284332694003</v>
      </c>
      <c r="AE46" s="2">
        <f t="shared" si="23"/>
        <v>1.7167884332694003</v>
      </c>
      <c r="AF46" s="2">
        <f t="shared" si="23"/>
        <v>1.7483484332694004</v>
      </c>
      <c r="AG46" s="2">
        <f t="shared" si="23"/>
        <v>1.7799084332694004</v>
      </c>
      <c r="AH46" s="2">
        <f t="shared" si="23"/>
        <v>1.8114684332694004</v>
      </c>
      <c r="AI46" s="2">
        <f t="shared" si="23"/>
        <v>1.8430284332694002</v>
      </c>
      <c r="AJ46" s="2">
        <f t="shared" si="23"/>
        <v>1.8745884332694005</v>
      </c>
      <c r="AK46" s="2">
        <f t="shared" si="23"/>
        <v>1.9061484332694003</v>
      </c>
      <c r="AL46" s="2">
        <f t="shared" si="23"/>
        <v>1.9377084332694003</v>
      </c>
      <c r="AM46" s="2">
        <f t="shared" si="23"/>
        <v>1.9692684332694004</v>
      </c>
      <c r="AN46" s="2">
        <f t="shared" si="23"/>
        <v>2.0008284332694002</v>
      </c>
      <c r="AO46" s="2">
        <f t="shared" si="23"/>
        <v>2.0323884332694004</v>
      </c>
      <c r="AP46" s="2">
        <f t="shared" si="23"/>
        <v>2.0639484332694003</v>
      </c>
      <c r="AQ46" s="2">
        <f t="shared" si="23"/>
        <v>2.0955084332694005</v>
      </c>
      <c r="AR46" s="2">
        <f t="shared" si="23"/>
        <v>2.1270684332694003</v>
      </c>
      <c r="AS46" s="2">
        <f t="shared" si="23"/>
        <v>2.1586284332694001</v>
      </c>
      <c r="AT46" s="2">
        <f t="shared" si="23"/>
        <v>2.1901884332694004</v>
      </c>
      <c r="AU46" s="2">
        <f t="shared" si="23"/>
        <v>2.2217484332694006</v>
      </c>
      <c r="AV46" s="2">
        <f t="shared" si="23"/>
        <v>2.2533084332694004</v>
      </c>
      <c r="AW46" s="2">
        <f t="shared" si="23"/>
        <v>2.2848684332694003</v>
      </c>
      <c r="AX46" s="2">
        <f t="shared" si="23"/>
        <v>2.3164284332694001</v>
      </c>
      <c r="AY46" s="2">
        <f t="shared" si="23"/>
        <v>2.3479884332694003</v>
      </c>
      <c r="AZ46" s="2">
        <f t="shared" si="23"/>
        <v>2.3795484332694006</v>
      </c>
      <c r="BA46" s="2">
        <f t="shared" si="23"/>
        <v>2.4111084332694004</v>
      </c>
      <c r="BB46" s="2">
        <f t="shared" si="23"/>
        <v>2.4426684332694002</v>
      </c>
      <c r="BC46" s="2">
        <f t="shared" si="23"/>
        <v>2.4742284332694</v>
      </c>
      <c r="BD46" s="2">
        <f t="shared" si="23"/>
        <v>2.5057884332694003</v>
      </c>
      <c r="BE46" s="2">
        <f t="shared" si="23"/>
        <v>2.5373484332694005</v>
      </c>
      <c r="BF46" s="2">
        <f t="shared" si="23"/>
        <v>2.5689084332694003</v>
      </c>
      <c r="BG46" s="2">
        <f t="shared" si="23"/>
        <v>2.6004684332694001</v>
      </c>
      <c r="BH46" s="2">
        <f t="shared" si="23"/>
        <v>2.6320284332694004</v>
      </c>
      <c r="BI46" s="2">
        <f t="shared" si="23"/>
        <v>2.6635884332694002</v>
      </c>
      <c r="BJ46" s="2">
        <f t="shared" si="23"/>
        <v>2.6951484332694005</v>
      </c>
      <c r="BK46" s="2">
        <f t="shared" si="23"/>
        <v>2.7267084332694003</v>
      </c>
      <c r="BL46" s="2">
        <f t="shared" si="23"/>
        <v>2.7582684332694001</v>
      </c>
      <c r="BM46" s="2">
        <f t="shared" si="23"/>
        <v>2.7898284332694003</v>
      </c>
      <c r="BN46" s="2">
        <f t="shared" si="23"/>
        <v>2.8213884332694006</v>
      </c>
      <c r="BO46" s="2">
        <f t="shared" si="23"/>
        <v>2.8529484332694004</v>
      </c>
      <c r="BP46" s="2">
        <f t="shared" si="23"/>
        <v>2.8845084332694002</v>
      </c>
      <c r="BQ46" s="2">
        <f t="shared" si="23"/>
        <v>2.9160684332694</v>
      </c>
      <c r="BR46" s="2">
        <f t="shared" si="23"/>
        <v>2.9476284332694003</v>
      </c>
      <c r="BS46" s="2">
        <f t="shared" si="23"/>
        <v>2.9791884332694001</v>
      </c>
      <c r="BT46" s="2">
        <f t="shared" si="18"/>
        <v>3.0107484332694003</v>
      </c>
      <c r="BU46" s="2">
        <f t="shared" si="18"/>
        <v>3.0423084332694001</v>
      </c>
      <c r="BV46" s="2">
        <f t="shared" si="18"/>
        <v>3.0738684332694004</v>
      </c>
      <c r="BW46" s="2">
        <f t="shared" si="18"/>
        <v>3.1054284332694002</v>
      </c>
      <c r="BX46" s="2">
        <f t="shared" si="18"/>
        <v>3.1369884332694005</v>
      </c>
      <c r="BY46" s="2">
        <f t="shared" si="18"/>
        <v>3.1685484332694003</v>
      </c>
      <c r="BZ46" s="2">
        <f t="shared" si="18"/>
        <v>3.2001084332694001</v>
      </c>
      <c r="CA46" s="2">
        <f t="shared" si="18"/>
        <v>3.2316684332694003</v>
      </c>
      <c r="CB46" s="2">
        <f t="shared" si="18"/>
        <v>3.2632284332694002</v>
      </c>
      <c r="CC46" s="2">
        <f t="shared" si="18"/>
        <v>3.2947884332694004</v>
      </c>
      <c r="CD46" s="2">
        <f t="shared" si="18"/>
        <v>3.3263484332694002</v>
      </c>
      <c r="CE46" s="2">
        <f t="shared" si="18"/>
        <v>3.3579084332694</v>
      </c>
      <c r="CF46" s="2">
        <f t="shared" si="18"/>
        <v>3.3894684332694003</v>
      </c>
      <c r="CG46" s="2">
        <f t="shared" si="18"/>
        <v>3.4210284332694001</v>
      </c>
      <c r="CH46" s="2">
        <f t="shared" si="18"/>
        <v>3.4525884332694003</v>
      </c>
      <c r="CI46" s="2">
        <f t="shared" si="18"/>
        <v>3.4841484332694002</v>
      </c>
      <c r="CJ46" s="2">
        <f t="shared" si="18"/>
        <v>3.5157084332694004</v>
      </c>
      <c r="CK46" s="2">
        <f t="shared" si="18"/>
        <v>3.5472684332694002</v>
      </c>
      <c r="CL46" s="2">
        <f t="shared" si="18"/>
        <v>3.5788284332694</v>
      </c>
      <c r="CM46" s="2">
        <f t="shared" si="18"/>
        <v>3.6103884332694003</v>
      </c>
      <c r="CN46" s="2">
        <f t="shared" si="18"/>
        <v>3.6419484332694001</v>
      </c>
      <c r="CO46" s="2">
        <f t="shared" si="18"/>
        <v>3.6735084332694004</v>
      </c>
      <c r="CP46" s="2">
        <f t="shared" si="18"/>
        <v>3.7050684332694002</v>
      </c>
      <c r="CQ46" s="2">
        <f t="shared" si="18"/>
        <v>3.7366284332694004</v>
      </c>
      <c r="CR46" s="2">
        <f t="shared" si="18"/>
        <v>3.7681884332694002</v>
      </c>
      <c r="CS46" s="2">
        <f t="shared" si="18"/>
        <v>3.7997484332694</v>
      </c>
      <c r="CT46" s="2">
        <f t="shared" si="18"/>
        <v>3.8313084332694003</v>
      </c>
      <c r="CU46" s="2">
        <f t="shared" si="18"/>
        <v>3.8628684332694001</v>
      </c>
      <c r="CV46" s="2">
        <f t="shared" si="18"/>
        <v>3.8944284332694004</v>
      </c>
      <c r="CW46" s="2">
        <f t="shared" si="18"/>
        <v>3.9259884332694002</v>
      </c>
      <c r="CX46" s="2">
        <f t="shared" si="18"/>
        <v>3.9575484332694</v>
      </c>
      <c r="CY46" s="2">
        <f t="shared" si="18"/>
        <v>3.9891084332694002</v>
      </c>
      <c r="CZ46" s="2">
        <f t="shared" si="18"/>
        <v>4.0206684332693996</v>
      </c>
      <c r="DA46" s="2">
        <f t="shared" si="18"/>
        <v>4.0522284332694003</v>
      </c>
      <c r="DB46" s="2">
        <f t="shared" si="18"/>
        <v>4.0837884332694001</v>
      </c>
    </row>
    <row r="47" spans="2:106">
      <c r="B47" s="157">
        <f t="shared" si="0"/>
        <v>0.9417883492699044</v>
      </c>
      <c r="C47" s="2">
        <v>0.94179999999999997</v>
      </c>
      <c r="F47" s="159">
        <v>8.5</v>
      </c>
      <c r="G47" s="2">
        <f t="shared" si="21"/>
        <v>0.97334834926990443</v>
      </c>
      <c r="H47" s="2">
        <f t="shared" si="21"/>
        <v>1.0049083492699045</v>
      </c>
      <c r="I47" s="2">
        <f t="shared" si="21"/>
        <v>1.0364683492699043</v>
      </c>
      <c r="J47" s="2">
        <f t="shared" si="21"/>
        <v>1.0680283492699043</v>
      </c>
      <c r="K47" s="2">
        <f t="shared" si="21"/>
        <v>1.0995883492699043</v>
      </c>
      <c r="L47" s="2">
        <f t="shared" si="21"/>
        <v>1.1311483492699044</v>
      </c>
      <c r="M47" s="2">
        <f t="shared" si="21"/>
        <v>1.1627083492699044</v>
      </c>
      <c r="N47" s="2">
        <f t="shared" si="21"/>
        <v>1.1942683492699044</v>
      </c>
      <c r="O47" s="2">
        <f t="shared" si="21"/>
        <v>1.2258283492699045</v>
      </c>
      <c r="P47" s="2">
        <f t="shared" si="21"/>
        <v>1.2573883492699043</v>
      </c>
      <c r="Q47" s="2">
        <f t="shared" si="21"/>
        <v>1.2889483492699043</v>
      </c>
      <c r="R47" s="2">
        <f t="shared" si="21"/>
        <v>1.3205083492699043</v>
      </c>
      <c r="S47" s="2">
        <f t="shared" si="21"/>
        <v>1.3520683492699044</v>
      </c>
      <c r="T47" s="2">
        <f t="shared" si="21"/>
        <v>1.3836283492699044</v>
      </c>
      <c r="U47" s="2">
        <f t="shared" si="21"/>
        <v>1.4151883492699044</v>
      </c>
      <c r="V47" s="2">
        <f t="shared" si="21"/>
        <v>1.4467483492699045</v>
      </c>
      <c r="W47" s="2">
        <f t="shared" si="23"/>
        <v>1.4783083492699043</v>
      </c>
      <c r="X47" s="2">
        <f t="shared" si="23"/>
        <v>1.5098683492699043</v>
      </c>
      <c r="Y47" s="2">
        <f t="shared" si="23"/>
        <v>1.5414283492699044</v>
      </c>
      <c r="Z47" s="2">
        <f t="shared" si="23"/>
        <v>1.5729883492699044</v>
      </c>
      <c r="AA47" s="2">
        <f t="shared" si="23"/>
        <v>1.6045483492699044</v>
      </c>
      <c r="AB47" s="2">
        <f t="shared" si="23"/>
        <v>1.6361083492699042</v>
      </c>
      <c r="AC47" s="2">
        <f t="shared" si="23"/>
        <v>1.6676683492699045</v>
      </c>
      <c r="AD47" s="2">
        <f t="shared" si="23"/>
        <v>1.6992283492699043</v>
      </c>
      <c r="AE47" s="2">
        <f t="shared" si="23"/>
        <v>1.7307883492699043</v>
      </c>
      <c r="AF47" s="2">
        <f t="shared" si="23"/>
        <v>1.7623483492699044</v>
      </c>
      <c r="AG47" s="2">
        <f t="shared" si="23"/>
        <v>1.7939083492699044</v>
      </c>
      <c r="AH47" s="2">
        <f t="shared" si="23"/>
        <v>1.8254683492699044</v>
      </c>
      <c r="AI47" s="2">
        <f t="shared" si="23"/>
        <v>1.8570283492699042</v>
      </c>
      <c r="AJ47" s="2">
        <f t="shared" si="23"/>
        <v>1.8885883492699045</v>
      </c>
      <c r="AK47" s="2">
        <f t="shared" si="23"/>
        <v>1.9201483492699043</v>
      </c>
      <c r="AL47" s="2">
        <f t="shared" si="23"/>
        <v>1.9517083492699043</v>
      </c>
      <c r="AM47" s="2">
        <f t="shared" si="23"/>
        <v>1.9832683492699044</v>
      </c>
      <c r="AN47" s="2">
        <f t="shared" si="23"/>
        <v>2.0148283492699042</v>
      </c>
      <c r="AO47" s="2">
        <f t="shared" si="23"/>
        <v>2.0463883492699044</v>
      </c>
      <c r="AP47" s="2">
        <f t="shared" si="23"/>
        <v>2.0779483492699042</v>
      </c>
      <c r="AQ47" s="2">
        <f t="shared" si="23"/>
        <v>2.1095083492699045</v>
      </c>
      <c r="AR47" s="2">
        <f t="shared" si="23"/>
        <v>2.1410683492699043</v>
      </c>
      <c r="AS47" s="2">
        <f t="shared" si="23"/>
        <v>2.1726283492699041</v>
      </c>
      <c r="AT47" s="2">
        <f t="shared" si="23"/>
        <v>2.2041883492699044</v>
      </c>
      <c r="AU47" s="2">
        <f t="shared" si="23"/>
        <v>2.2357483492699046</v>
      </c>
      <c r="AV47" s="2">
        <f t="shared" si="23"/>
        <v>2.2673083492699044</v>
      </c>
      <c r="AW47" s="2">
        <f t="shared" si="23"/>
        <v>2.2988683492699042</v>
      </c>
      <c r="AX47" s="2">
        <f t="shared" si="23"/>
        <v>2.3304283492699041</v>
      </c>
      <c r="AY47" s="2">
        <f t="shared" si="23"/>
        <v>2.3619883492699043</v>
      </c>
      <c r="AZ47" s="2">
        <f t="shared" si="23"/>
        <v>2.3935483492699046</v>
      </c>
      <c r="BA47" s="2">
        <f t="shared" si="23"/>
        <v>2.4251083492699044</v>
      </c>
      <c r="BB47" s="2">
        <f t="shared" si="23"/>
        <v>2.4566683492699042</v>
      </c>
      <c r="BC47" s="2">
        <f t="shared" si="23"/>
        <v>2.488228349269904</v>
      </c>
      <c r="BD47" s="2">
        <f t="shared" si="23"/>
        <v>2.5197883492699042</v>
      </c>
      <c r="BE47" s="2">
        <f t="shared" si="23"/>
        <v>2.5513483492699045</v>
      </c>
      <c r="BF47" s="2">
        <f t="shared" si="23"/>
        <v>2.5829083492699043</v>
      </c>
      <c r="BG47" s="2">
        <f t="shared" si="23"/>
        <v>2.6144683492699041</v>
      </c>
      <c r="BH47" s="2">
        <f t="shared" si="23"/>
        <v>2.6460283492699044</v>
      </c>
      <c r="BI47" s="2">
        <f t="shared" si="23"/>
        <v>2.6775883492699042</v>
      </c>
      <c r="BJ47" s="2">
        <f t="shared" si="23"/>
        <v>2.7091483492699044</v>
      </c>
      <c r="BK47" s="2">
        <f t="shared" si="23"/>
        <v>2.7407083492699043</v>
      </c>
      <c r="BL47" s="2">
        <f t="shared" si="23"/>
        <v>2.7722683492699041</v>
      </c>
      <c r="BM47" s="2">
        <f t="shared" si="23"/>
        <v>2.8038283492699043</v>
      </c>
      <c r="BN47" s="2">
        <f t="shared" si="23"/>
        <v>2.8353883492699046</v>
      </c>
      <c r="BO47" s="2">
        <f t="shared" si="23"/>
        <v>2.8669483492699044</v>
      </c>
      <c r="BP47" s="2">
        <f t="shared" si="23"/>
        <v>2.8985083492699042</v>
      </c>
      <c r="BQ47" s="2">
        <f t="shared" si="23"/>
        <v>2.930068349269904</v>
      </c>
      <c r="BR47" s="2">
        <f t="shared" si="23"/>
        <v>2.9616283492699043</v>
      </c>
      <c r="BS47" s="2">
        <f t="shared" si="23"/>
        <v>2.9931883492699041</v>
      </c>
      <c r="BT47" s="2">
        <f t="shared" si="18"/>
        <v>3.0247483492699043</v>
      </c>
      <c r="BU47" s="2">
        <f t="shared" si="18"/>
        <v>3.0563083492699041</v>
      </c>
      <c r="BV47" s="2">
        <f t="shared" si="18"/>
        <v>3.0878683492699044</v>
      </c>
      <c r="BW47" s="2">
        <f t="shared" si="18"/>
        <v>3.1194283492699042</v>
      </c>
      <c r="BX47" s="2">
        <f t="shared" si="18"/>
        <v>3.1509883492699045</v>
      </c>
      <c r="BY47" s="2">
        <f t="shared" si="18"/>
        <v>3.1825483492699043</v>
      </c>
      <c r="BZ47" s="2">
        <f t="shared" si="18"/>
        <v>3.2141083492699041</v>
      </c>
      <c r="CA47" s="2">
        <f t="shared" si="18"/>
        <v>3.2456683492699043</v>
      </c>
      <c r="CB47" s="2">
        <f t="shared" si="18"/>
        <v>3.2772283492699041</v>
      </c>
      <c r="CC47" s="2">
        <f t="shared" si="18"/>
        <v>3.3087883492699044</v>
      </c>
      <c r="CD47" s="2">
        <f t="shared" si="18"/>
        <v>3.3403483492699042</v>
      </c>
      <c r="CE47" s="2">
        <f t="shared" si="18"/>
        <v>3.371908349269904</v>
      </c>
      <c r="CF47" s="2">
        <f t="shared" si="18"/>
        <v>3.4034683492699043</v>
      </c>
      <c r="CG47" s="2">
        <f t="shared" si="18"/>
        <v>3.4350283492699041</v>
      </c>
      <c r="CH47" s="2">
        <f t="shared" si="18"/>
        <v>3.4665883492699043</v>
      </c>
      <c r="CI47" s="2">
        <f t="shared" si="18"/>
        <v>3.4981483492699041</v>
      </c>
      <c r="CJ47" s="2">
        <f t="shared" si="18"/>
        <v>3.5297083492699044</v>
      </c>
      <c r="CK47" s="2">
        <f t="shared" si="18"/>
        <v>3.5612683492699042</v>
      </c>
      <c r="CL47" s="2">
        <f t="shared" ref="CL47:DB47" si="24">0.03156*CL$6+$B47</f>
        <v>3.592828349269904</v>
      </c>
      <c r="CM47" s="2">
        <f t="shared" si="24"/>
        <v>3.6243883492699043</v>
      </c>
      <c r="CN47" s="2">
        <f t="shared" si="24"/>
        <v>3.6559483492699041</v>
      </c>
      <c r="CO47" s="2">
        <f t="shared" si="24"/>
        <v>3.6875083492699043</v>
      </c>
      <c r="CP47" s="2">
        <f t="shared" si="24"/>
        <v>3.7190683492699042</v>
      </c>
      <c r="CQ47" s="2">
        <f t="shared" si="24"/>
        <v>3.7506283492699044</v>
      </c>
      <c r="CR47" s="2">
        <f t="shared" si="24"/>
        <v>3.7821883492699042</v>
      </c>
      <c r="CS47" s="2">
        <f t="shared" si="24"/>
        <v>3.813748349269904</v>
      </c>
      <c r="CT47" s="2">
        <f t="shared" si="24"/>
        <v>3.8453083492699043</v>
      </c>
      <c r="CU47" s="2">
        <f t="shared" si="24"/>
        <v>3.8768683492699041</v>
      </c>
      <c r="CV47" s="2">
        <f t="shared" si="24"/>
        <v>3.9084283492699043</v>
      </c>
      <c r="CW47" s="2">
        <f t="shared" si="24"/>
        <v>3.9399883492699042</v>
      </c>
      <c r="CX47" s="2">
        <f t="shared" si="24"/>
        <v>3.971548349269904</v>
      </c>
      <c r="CY47" s="2">
        <f t="shared" si="24"/>
        <v>4.0031083492699047</v>
      </c>
      <c r="CZ47" s="2">
        <f t="shared" si="24"/>
        <v>4.0346683492699036</v>
      </c>
      <c r="DA47" s="2">
        <f t="shared" si="24"/>
        <v>4.0662283492699043</v>
      </c>
      <c r="DB47" s="2">
        <f t="shared" si="24"/>
        <v>4.0977883492699041</v>
      </c>
    </row>
    <row r="48" spans="2:106">
      <c r="B48" s="157">
        <f t="shared" si="0"/>
        <v>0.95578826527040839</v>
      </c>
      <c r="F48" s="159">
        <v>8.6</v>
      </c>
      <c r="G48" s="2">
        <f t="shared" si="21"/>
        <v>0.98734826527040842</v>
      </c>
      <c r="H48" s="2">
        <f t="shared" si="21"/>
        <v>1.0189082652704085</v>
      </c>
      <c r="I48" s="2">
        <f t="shared" si="21"/>
        <v>1.0504682652704083</v>
      </c>
      <c r="J48" s="2">
        <f t="shared" si="21"/>
        <v>1.0820282652704083</v>
      </c>
      <c r="K48" s="2">
        <f t="shared" si="21"/>
        <v>1.1135882652704083</v>
      </c>
      <c r="L48" s="2">
        <f t="shared" si="21"/>
        <v>1.1451482652704084</v>
      </c>
      <c r="M48" s="2">
        <f t="shared" si="21"/>
        <v>1.1767082652704084</v>
      </c>
      <c r="N48" s="2">
        <f t="shared" si="21"/>
        <v>1.2082682652704084</v>
      </c>
      <c r="O48" s="2">
        <f t="shared" si="21"/>
        <v>1.2398282652704085</v>
      </c>
      <c r="P48" s="2">
        <f t="shared" si="21"/>
        <v>1.2713882652704083</v>
      </c>
      <c r="Q48" s="2">
        <f t="shared" si="21"/>
        <v>1.3029482652704083</v>
      </c>
      <c r="R48" s="2">
        <f t="shared" si="21"/>
        <v>1.3345082652704083</v>
      </c>
      <c r="S48" s="2">
        <f t="shared" si="21"/>
        <v>1.3660682652704084</v>
      </c>
      <c r="T48" s="2">
        <f t="shared" si="21"/>
        <v>1.3976282652704084</v>
      </c>
      <c r="U48" s="2">
        <f t="shared" si="21"/>
        <v>1.4291882652704084</v>
      </c>
      <c r="V48" s="2">
        <f t="shared" si="21"/>
        <v>1.4607482652704085</v>
      </c>
      <c r="W48" s="2">
        <f t="shared" si="23"/>
        <v>1.4923082652704083</v>
      </c>
      <c r="X48" s="2">
        <f t="shared" si="23"/>
        <v>1.5238682652704083</v>
      </c>
      <c r="Y48" s="2">
        <f t="shared" si="23"/>
        <v>1.5554282652704083</v>
      </c>
      <c r="Z48" s="2">
        <f t="shared" si="23"/>
        <v>1.5869882652704084</v>
      </c>
      <c r="AA48" s="2">
        <f t="shared" si="23"/>
        <v>1.6185482652704084</v>
      </c>
      <c r="AB48" s="2">
        <f t="shared" si="23"/>
        <v>1.6501082652704082</v>
      </c>
      <c r="AC48" s="2">
        <f t="shared" si="23"/>
        <v>1.6816682652704085</v>
      </c>
      <c r="AD48" s="2">
        <f t="shared" si="23"/>
        <v>1.7132282652704083</v>
      </c>
      <c r="AE48" s="2">
        <f t="shared" si="23"/>
        <v>1.7447882652704083</v>
      </c>
      <c r="AF48" s="2">
        <f t="shared" si="23"/>
        <v>1.7763482652704083</v>
      </c>
      <c r="AG48" s="2">
        <f t="shared" si="23"/>
        <v>1.8079082652704084</v>
      </c>
      <c r="AH48" s="2">
        <f t="shared" si="23"/>
        <v>1.8394682652704084</v>
      </c>
      <c r="AI48" s="2">
        <f t="shared" si="23"/>
        <v>1.8710282652704082</v>
      </c>
      <c r="AJ48" s="2">
        <f t="shared" si="23"/>
        <v>1.9025882652704085</v>
      </c>
      <c r="AK48" s="2">
        <f t="shared" si="23"/>
        <v>1.9341482652704083</v>
      </c>
      <c r="AL48" s="2">
        <f t="shared" si="23"/>
        <v>1.9657082652704083</v>
      </c>
      <c r="AM48" s="2">
        <f t="shared" si="23"/>
        <v>1.9972682652704083</v>
      </c>
      <c r="AN48" s="2">
        <f t="shared" si="23"/>
        <v>2.0288282652704082</v>
      </c>
      <c r="AO48" s="2">
        <f t="shared" si="23"/>
        <v>2.0603882652704084</v>
      </c>
      <c r="AP48" s="2">
        <f t="shared" si="23"/>
        <v>2.0919482652704082</v>
      </c>
      <c r="AQ48" s="2">
        <f t="shared" si="23"/>
        <v>2.1235082652704085</v>
      </c>
      <c r="AR48" s="2">
        <f t="shared" si="23"/>
        <v>2.1550682652704083</v>
      </c>
      <c r="AS48" s="2">
        <f t="shared" si="23"/>
        <v>2.1866282652704081</v>
      </c>
      <c r="AT48" s="2">
        <f t="shared" si="23"/>
        <v>2.2181882652704084</v>
      </c>
      <c r="AU48" s="2">
        <f t="shared" si="23"/>
        <v>2.2497482652704086</v>
      </c>
      <c r="AV48" s="2">
        <f t="shared" si="23"/>
        <v>2.2813082652704084</v>
      </c>
      <c r="AW48" s="2">
        <f t="shared" si="23"/>
        <v>2.3128682652704082</v>
      </c>
      <c r="AX48" s="2">
        <f t="shared" si="23"/>
        <v>2.344428265270408</v>
      </c>
      <c r="AY48" s="2">
        <f t="shared" si="23"/>
        <v>2.3759882652704083</v>
      </c>
      <c r="AZ48" s="2">
        <f t="shared" si="23"/>
        <v>2.4075482652704085</v>
      </c>
      <c r="BA48" s="2">
        <f t="shared" si="23"/>
        <v>2.4391082652704084</v>
      </c>
      <c r="BB48" s="2">
        <f t="shared" si="23"/>
        <v>2.4706682652704082</v>
      </c>
      <c r="BC48" s="2">
        <f t="shared" si="23"/>
        <v>2.502228265270408</v>
      </c>
      <c r="BD48" s="2">
        <f t="shared" si="23"/>
        <v>2.5337882652704082</v>
      </c>
      <c r="BE48" s="2">
        <f t="shared" si="23"/>
        <v>2.5653482652704085</v>
      </c>
      <c r="BF48" s="2">
        <f t="shared" si="23"/>
        <v>2.5969082652704083</v>
      </c>
      <c r="BG48" s="2">
        <f t="shared" si="23"/>
        <v>2.6284682652704081</v>
      </c>
      <c r="BH48" s="2">
        <f t="shared" si="23"/>
        <v>2.6600282652704084</v>
      </c>
      <c r="BI48" s="2">
        <f t="shared" si="23"/>
        <v>2.6915882652704082</v>
      </c>
      <c r="BJ48" s="2">
        <f t="shared" si="23"/>
        <v>2.7231482652704084</v>
      </c>
      <c r="BK48" s="2">
        <f t="shared" si="23"/>
        <v>2.7547082652704082</v>
      </c>
      <c r="BL48" s="2">
        <f t="shared" si="23"/>
        <v>2.7862682652704081</v>
      </c>
      <c r="BM48" s="2">
        <f t="shared" si="23"/>
        <v>2.8178282652704083</v>
      </c>
      <c r="BN48" s="2">
        <f t="shared" si="23"/>
        <v>2.8493882652704086</v>
      </c>
      <c r="BO48" s="2">
        <f t="shared" si="23"/>
        <v>2.8809482652704084</v>
      </c>
      <c r="BP48" s="2">
        <f t="shared" si="23"/>
        <v>2.9125082652704082</v>
      </c>
      <c r="BQ48" s="2">
        <f t="shared" si="23"/>
        <v>2.944068265270408</v>
      </c>
      <c r="BR48" s="2">
        <f t="shared" si="23"/>
        <v>2.9756282652704082</v>
      </c>
      <c r="BS48" s="2">
        <f t="shared" si="23"/>
        <v>3.0071882652704081</v>
      </c>
      <c r="BT48" s="2">
        <f t="shared" si="23"/>
        <v>3.0387482652704083</v>
      </c>
      <c r="BU48" s="2">
        <f t="shared" si="23"/>
        <v>3.0703082652704081</v>
      </c>
      <c r="BV48" s="2">
        <f t="shared" si="23"/>
        <v>3.1018682652704084</v>
      </c>
      <c r="BW48" s="2">
        <f t="shared" si="23"/>
        <v>3.1334282652704082</v>
      </c>
      <c r="BX48" s="2">
        <f t="shared" si="23"/>
        <v>3.1649882652704084</v>
      </c>
      <c r="BY48" s="2">
        <f t="shared" si="23"/>
        <v>3.1965482652704083</v>
      </c>
      <c r="BZ48" s="2">
        <f t="shared" si="23"/>
        <v>3.2281082652704081</v>
      </c>
      <c r="CA48" s="2">
        <f t="shared" si="23"/>
        <v>3.2596682652704083</v>
      </c>
      <c r="CB48" s="2">
        <f t="shared" si="23"/>
        <v>3.2912282652704081</v>
      </c>
      <c r="CC48" s="2">
        <f t="shared" si="23"/>
        <v>3.3227882652704084</v>
      </c>
      <c r="CD48" s="2">
        <f t="shared" si="23"/>
        <v>3.3543482652704082</v>
      </c>
      <c r="CE48" s="2">
        <f t="shared" si="23"/>
        <v>3.385908265270408</v>
      </c>
      <c r="CF48" s="2">
        <f t="shared" si="23"/>
        <v>3.4174682652704083</v>
      </c>
      <c r="CG48" s="2">
        <f t="shared" si="23"/>
        <v>3.4490282652704081</v>
      </c>
      <c r="CH48" s="2">
        <f t="shared" si="23"/>
        <v>3.4805882652704083</v>
      </c>
      <c r="CI48" s="2">
        <f t="shared" ref="CI48:DB49" si="25">0.03156*CI$6+$B48</f>
        <v>3.5121482652704081</v>
      </c>
      <c r="CJ48" s="2">
        <f t="shared" si="25"/>
        <v>3.5437082652704084</v>
      </c>
      <c r="CK48" s="2">
        <f t="shared" si="25"/>
        <v>3.5752682652704082</v>
      </c>
      <c r="CL48" s="2">
        <f t="shared" si="25"/>
        <v>3.606828265270408</v>
      </c>
      <c r="CM48" s="2">
        <f t="shared" si="25"/>
        <v>3.6383882652704083</v>
      </c>
      <c r="CN48" s="2">
        <f t="shared" si="25"/>
        <v>3.6699482652704081</v>
      </c>
      <c r="CO48" s="2">
        <f t="shared" si="25"/>
        <v>3.7015082652704083</v>
      </c>
      <c r="CP48" s="2">
        <f t="shared" si="25"/>
        <v>3.7330682652704081</v>
      </c>
      <c r="CQ48" s="2">
        <f t="shared" si="25"/>
        <v>3.7646282652704084</v>
      </c>
      <c r="CR48" s="2">
        <f t="shared" si="25"/>
        <v>3.7961882652704082</v>
      </c>
      <c r="CS48" s="2">
        <f t="shared" si="25"/>
        <v>3.827748265270408</v>
      </c>
      <c r="CT48" s="2">
        <f t="shared" si="25"/>
        <v>3.8593082652704083</v>
      </c>
      <c r="CU48" s="2">
        <f t="shared" si="25"/>
        <v>3.8908682652704081</v>
      </c>
      <c r="CV48" s="2">
        <f t="shared" si="25"/>
        <v>3.9224282652704083</v>
      </c>
      <c r="CW48" s="2">
        <f t="shared" si="25"/>
        <v>3.9539882652704081</v>
      </c>
      <c r="CX48" s="2">
        <f t="shared" si="25"/>
        <v>3.985548265270408</v>
      </c>
      <c r="CY48" s="2">
        <f t="shared" si="25"/>
        <v>4.0171082652704087</v>
      </c>
      <c r="CZ48" s="2">
        <f t="shared" si="25"/>
        <v>4.0486682652704076</v>
      </c>
      <c r="DA48" s="2">
        <f t="shared" si="25"/>
        <v>4.0802282652704083</v>
      </c>
      <c r="DB48" s="2">
        <f t="shared" si="25"/>
        <v>4.1117882652704081</v>
      </c>
    </row>
    <row r="49" spans="2:106">
      <c r="B49" s="157">
        <f t="shared" si="0"/>
        <v>0.96978818127091226</v>
      </c>
      <c r="F49" s="159">
        <v>8.6999999999999993</v>
      </c>
      <c r="G49" s="2">
        <f t="shared" si="21"/>
        <v>1.0013481812709122</v>
      </c>
      <c r="H49" s="2">
        <f t="shared" si="21"/>
        <v>1.0329081812709122</v>
      </c>
      <c r="I49" s="2">
        <f t="shared" si="21"/>
        <v>1.0644681812709123</v>
      </c>
      <c r="J49" s="2">
        <f t="shared" si="21"/>
        <v>1.0960281812709123</v>
      </c>
      <c r="K49" s="2">
        <f t="shared" si="21"/>
        <v>1.1275881812709123</v>
      </c>
      <c r="L49" s="2">
        <f t="shared" si="21"/>
        <v>1.1591481812709121</v>
      </c>
      <c r="M49" s="2">
        <f t="shared" si="21"/>
        <v>1.1907081812709122</v>
      </c>
      <c r="N49" s="2">
        <f t="shared" si="21"/>
        <v>1.2222681812709122</v>
      </c>
      <c r="O49" s="2">
        <f t="shared" si="21"/>
        <v>1.2538281812709122</v>
      </c>
      <c r="P49" s="2">
        <f t="shared" si="21"/>
        <v>1.2853881812709123</v>
      </c>
      <c r="Q49" s="2">
        <f t="shared" si="21"/>
        <v>1.3169481812709123</v>
      </c>
      <c r="R49" s="2">
        <f t="shared" si="21"/>
        <v>1.3485081812709123</v>
      </c>
      <c r="S49" s="2">
        <f t="shared" si="21"/>
        <v>1.3800681812709121</v>
      </c>
      <c r="T49" s="2">
        <f t="shared" si="21"/>
        <v>1.4116281812709122</v>
      </c>
      <c r="U49" s="2">
        <f t="shared" si="21"/>
        <v>1.4431881812709122</v>
      </c>
      <c r="V49" s="2">
        <f t="shared" si="21"/>
        <v>1.4747481812709122</v>
      </c>
      <c r="W49" s="2">
        <f t="shared" si="23"/>
        <v>1.5063081812709123</v>
      </c>
      <c r="X49" s="2">
        <f t="shared" si="23"/>
        <v>1.5378681812709121</v>
      </c>
      <c r="Y49" s="2">
        <f t="shared" si="23"/>
        <v>1.5694281812709123</v>
      </c>
      <c r="Z49" s="2">
        <f t="shared" si="23"/>
        <v>1.6009881812709121</v>
      </c>
      <c r="AA49" s="2">
        <f t="shared" si="23"/>
        <v>1.6325481812709122</v>
      </c>
      <c r="AB49" s="2">
        <f t="shared" si="23"/>
        <v>1.6641081812709122</v>
      </c>
      <c r="AC49" s="2">
        <f t="shared" si="23"/>
        <v>1.6956681812709122</v>
      </c>
      <c r="AD49" s="2">
        <f t="shared" si="23"/>
        <v>1.7272281812709123</v>
      </c>
      <c r="AE49" s="2">
        <f t="shared" si="23"/>
        <v>1.7587881812709121</v>
      </c>
      <c r="AF49" s="2">
        <f t="shared" si="23"/>
        <v>1.7903481812709123</v>
      </c>
      <c r="AG49" s="2">
        <f t="shared" si="23"/>
        <v>1.8219081812709121</v>
      </c>
      <c r="AH49" s="2">
        <f t="shared" si="23"/>
        <v>1.8534681812709122</v>
      </c>
      <c r="AI49" s="2">
        <f t="shared" si="23"/>
        <v>1.8850281812709122</v>
      </c>
      <c r="AJ49" s="2">
        <f t="shared" si="23"/>
        <v>1.9165881812709122</v>
      </c>
      <c r="AK49" s="2">
        <f t="shared" si="23"/>
        <v>1.9481481812709123</v>
      </c>
      <c r="AL49" s="2">
        <f t="shared" si="23"/>
        <v>1.9797081812709121</v>
      </c>
      <c r="AM49" s="2">
        <f t="shared" si="23"/>
        <v>2.0112681812709123</v>
      </c>
      <c r="AN49" s="2">
        <f t="shared" si="23"/>
        <v>2.0428281812709121</v>
      </c>
      <c r="AO49" s="2">
        <f t="shared" si="23"/>
        <v>2.0743881812709124</v>
      </c>
      <c r="AP49" s="2">
        <f t="shared" si="23"/>
        <v>2.1059481812709122</v>
      </c>
      <c r="AQ49" s="2">
        <f t="shared" si="23"/>
        <v>2.137508181270912</v>
      </c>
      <c r="AR49" s="2">
        <f t="shared" si="23"/>
        <v>2.1690681812709123</v>
      </c>
      <c r="AS49" s="2">
        <f t="shared" si="23"/>
        <v>2.2006281812709121</v>
      </c>
      <c r="AT49" s="2">
        <f t="shared" si="23"/>
        <v>2.2321881812709123</v>
      </c>
      <c r="AU49" s="2">
        <f t="shared" si="23"/>
        <v>2.2637481812709122</v>
      </c>
      <c r="AV49" s="2">
        <f t="shared" si="23"/>
        <v>2.295308181270912</v>
      </c>
      <c r="AW49" s="2">
        <f t="shared" si="23"/>
        <v>2.3268681812709122</v>
      </c>
      <c r="AX49" s="2">
        <f t="shared" si="23"/>
        <v>2.358428181270912</v>
      </c>
      <c r="AY49" s="2">
        <f t="shared" si="23"/>
        <v>2.3899881812709123</v>
      </c>
      <c r="AZ49" s="2">
        <f t="shared" si="23"/>
        <v>2.4215481812709121</v>
      </c>
      <c r="BA49" s="2">
        <f t="shared" si="23"/>
        <v>2.4531081812709123</v>
      </c>
      <c r="BB49" s="2">
        <f t="shared" si="23"/>
        <v>2.4846681812709122</v>
      </c>
      <c r="BC49" s="2">
        <f t="shared" si="23"/>
        <v>2.516228181270912</v>
      </c>
      <c r="BD49" s="2">
        <f t="shared" si="23"/>
        <v>2.5477881812709122</v>
      </c>
      <c r="BE49" s="2">
        <f t="shared" si="23"/>
        <v>2.579348181270912</v>
      </c>
      <c r="BF49" s="2">
        <f t="shared" si="23"/>
        <v>2.6109081812709123</v>
      </c>
      <c r="BG49" s="2">
        <f t="shared" si="23"/>
        <v>2.6424681812709121</v>
      </c>
      <c r="BH49" s="2">
        <f t="shared" si="23"/>
        <v>2.6740281812709124</v>
      </c>
      <c r="BI49" s="2">
        <f t="shared" si="23"/>
        <v>2.7055881812709122</v>
      </c>
      <c r="BJ49" s="2">
        <f t="shared" si="23"/>
        <v>2.737148181270912</v>
      </c>
      <c r="BK49" s="2">
        <f t="shared" si="23"/>
        <v>2.7687081812709122</v>
      </c>
      <c r="BL49" s="2">
        <f t="shared" si="23"/>
        <v>2.800268181270912</v>
      </c>
      <c r="BM49" s="2">
        <f t="shared" si="23"/>
        <v>2.8318281812709123</v>
      </c>
      <c r="BN49" s="2">
        <f t="shared" si="23"/>
        <v>2.8633881812709121</v>
      </c>
      <c r="BO49" s="2">
        <f t="shared" si="23"/>
        <v>2.8949481812709119</v>
      </c>
      <c r="BP49" s="2">
        <f t="shared" si="23"/>
        <v>2.9265081812709122</v>
      </c>
      <c r="BQ49" s="2">
        <f t="shared" si="23"/>
        <v>2.958068181270912</v>
      </c>
      <c r="BR49" s="2">
        <f t="shared" si="23"/>
        <v>2.9896281812709122</v>
      </c>
      <c r="BS49" s="2">
        <f t="shared" si="23"/>
        <v>3.021188181270912</v>
      </c>
      <c r="BT49" s="2">
        <f t="shared" si="23"/>
        <v>3.0527481812709123</v>
      </c>
      <c r="BU49" s="2">
        <f t="shared" si="23"/>
        <v>3.0843081812709121</v>
      </c>
      <c r="BV49" s="2">
        <f t="shared" si="23"/>
        <v>3.1158681812709124</v>
      </c>
      <c r="BW49" s="2">
        <f t="shared" si="23"/>
        <v>3.1474281812709122</v>
      </c>
      <c r="BX49" s="2">
        <f t="shared" si="23"/>
        <v>3.1789881812709124</v>
      </c>
      <c r="BY49" s="2">
        <f t="shared" si="23"/>
        <v>3.2105481812709122</v>
      </c>
      <c r="BZ49" s="2">
        <f t="shared" si="23"/>
        <v>3.242108181270912</v>
      </c>
      <c r="CA49" s="2">
        <f t="shared" si="23"/>
        <v>3.2736681812709123</v>
      </c>
      <c r="CB49" s="2">
        <f t="shared" si="23"/>
        <v>3.3052281812709121</v>
      </c>
      <c r="CC49" s="2">
        <f t="shared" si="23"/>
        <v>3.3367881812709124</v>
      </c>
      <c r="CD49" s="2">
        <f t="shared" si="23"/>
        <v>3.3683481812709122</v>
      </c>
      <c r="CE49" s="2">
        <f t="shared" si="23"/>
        <v>3.399908181270912</v>
      </c>
      <c r="CF49" s="2">
        <f t="shared" si="23"/>
        <v>3.4314681812709122</v>
      </c>
      <c r="CG49" s="2">
        <f t="shared" si="23"/>
        <v>3.4630281812709121</v>
      </c>
      <c r="CH49" s="2">
        <f t="shared" si="23"/>
        <v>3.4945881812709123</v>
      </c>
      <c r="CI49" s="2">
        <f t="shared" si="25"/>
        <v>3.5261481812709121</v>
      </c>
      <c r="CJ49" s="2">
        <f t="shared" si="25"/>
        <v>3.5577081812709124</v>
      </c>
      <c r="CK49" s="2">
        <f t="shared" si="25"/>
        <v>3.5892681812709122</v>
      </c>
      <c r="CL49" s="2">
        <f t="shared" si="25"/>
        <v>3.620828181270912</v>
      </c>
      <c r="CM49" s="2">
        <f t="shared" si="25"/>
        <v>3.6523881812709122</v>
      </c>
      <c r="CN49" s="2">
        <f t="shared" si="25"/>
        <v>3.6839481812709121</v>
      </c>
      <c r="CO49" s="2">
        <f t="shared" si="25"/>
        <v>3.7155081812709123</v>
      </c>
      <c r="CP49" s="2">
        <f t="shared" si="25"/>
        <v>3.7470681812709121</v>
      </c>
      <c r="CQ49" s="2">
        <f t="shared" si="25"/>
        <v>3.7786281812709124</v>
      </c>
      <c r="CR49" s="2">
        <f t="shared" si="25"/>
        <v>3.8101881812709122</v>
      </c>
      <c r="CS49" s="2">
        <f t="shared" si="25"/>
        <v>3.841748181270912</v>
      </c>
      <c r="CT49" s="2">
        <f t="shared" si="25"/>
        <v>3.8733081812709123</v>
      </c>
      <c r="CU49" s="2">
        <f t="shared" si="25"/>
        <v>3.9048681812709121</v>
      </c>
      <c r="CV49" s="2">
        <f t="shared" si="25"/>
        <v>3.9364281812709123</v>
      </c>
      <c r="CW49" s="2">
        <f t="shared" si="25"/>
        <v>3.9679881812709121</v>
      </c>
      <c r="CX49" s="2">
        <f t="shared" si="25"/>
        <v>3.9995481812709119</v>
      </c>
      <c r="CY49" s="2">
        <f t="shared" si="25"/>
        <v>4.0311081812709118</v>
      </c>
      <c r="CZ49" s="2">
        <f t="shared" si="25"/>
        <v>4.0626681812709116</v>
      </c>
      <c r="DA49" s="2">
        <f t="shared" si="25"/>
        <v>4.0942281812709123</v>
      </c>
      <c r="DB49" s="2">
        <f t="shared" si="25"/>
        <v>4.1257881812709121</v>
      </c>
    </row>
    <row r="50" spans="2:106">
      <c r="B50" s="157">
        <f t="shared" si="0"/>
        <v>0.98378809727141647</v>
      </c>
      <c r="F50" s="159">
        <v>8.8000000000000007</v>
      </c>
      <c r="G50" s="2">
        <f t="shared" si="21"/>
        <v>1.0153480972714164</v>
      </c>
      <c r="H50" s="2">
        <f t="shared" si="21"/>
        <v>1.0469080972714164</v>
      </c>
      <c r="I50" s="2">
        <f t="shared" si="21"/>
        <v>1.0784680972714165</v>
      </c>
      <c r="J50" s="2">
        <f t="shared" si="21"/>
        <v>1.1100280972714165</v>
      </c>
      <c r="K50" s="2">
        <f t="shared" si="21"/>
        <v>1.1415880972714165</v>
      </c>
      <c r="L50" s="2">
        <f t="shared" si="21"/>
        <v>1.1731480972714166</v>
      </c>
      <c r="M50" s="2">
        <f t="shared" si="21"/>
        <v>1.2047080972714164</v>
      </c>
      <c r="N50" s="2">
        <f t="shared" si="21"/>
        <v>1.2362680972714164</v>
      </c>
      <c r="O50" s="2">
        <f t="shared" si="21"/>
        <v>1.2678280972714164</v>
      </c>
      <c r="P50" s="2">
        <f t="shared" si="21"/>
        <v>1.2993880972714165</v>
      </c>
      <c r="Q50" s="2">
        <f t="shared" si="21"/>
        <v>1.3309480972714165</v>
      </c>
      <c r="R50" s="2">
        <f t="shared" si="21"/>
        <v>1.3625080972714163</v>
      </c>
      <c r="S50" s="2">
        <f t="shared" si="21"/>
        <v>1.3940680972714166</v>
      </c>
      <c r="T50" s="2">
        <f t="shared" si="21"/>
        <v>1.4256280972714164</v>
      </c>
      <c r="U50" s="2">
        <f t="shared" si="21"/>
        <v>1.4571880972714164</v>
      </c>
      <c r="V50" s="2">
        <f t="shared" si="21"/>
        <v>1.4887480972714164</v>
      </c>
      <c r="W50" s="2">
        <f t="shared" si="23"/>
        <v>1.5203080972714165</v>
      </c>
      <c r="X50" s="2">
        <f t="shared" si="23"/>
        <v>1.5518680972714165</v>
      </c>
      <c r="Y50" s="2">
        <f t="shared" si="23"/>
        <v>1.5834280972714163</v>
      </c>
      <c r="Z50" s="2">
        <f t="shared" si="23"/>
        <v>1.6149880972714166</v>
      </c>
      <c r="AA50" s="2">
        <f t="shared" si="23"/>
        <v>1.6465480972714164</v>
      </c>
      <c r="AB50" s="2">
        <f t="shared" si="23"/>
        <v>1.6781080972714164</v>
      </c>
      <c r="AC50" s="2">
        <f t="shared" si="23"/>
        <v>1.7096680972714164</v>
      </c>
      <c r="AD50" s="2">
        <f t="shared" si="23"/>
        <v>1.7412280972714163</v>
      </c>
      <c r="AE50" s="2">
        <f t="shared" si="23"/>
        <v>1.7727880972714165</v>
      </c>
      <c r="AF50" s="2">
        <f t="shared" si="23"/>
        <v>1.8043480972714163</v>
      </c>
      <c r="AG50" s="2">
        <f t="shared" si="23"/>
        <v>1.8359080972714166</v>
      </c>
      <c r="AH50" s="2">
        <f t="shared" si="23"/>
        <v>1.8674680972714164</v>
      </c>
      <c r="AI50" s="2">
        <f t="shared" si="23"/>
        <v>1.8990280972714164</v>
      </c>
      <c r="AJ50" s="2">
        <f t="shared" si="23"/>
        <v>1.9305880972714164</v>
      </c>
      <c r="AK50" s="2">
        <f t="shared" si="23"/>
        <v>1.9621480972714163</v>
      </c>
      <c r="AL50" s="2">
        <f t="shared" si="23"/>
        <v>1.9937080972714165</v>
      </c>
      <c r="AM50" s="2">
        <f t="shared" si="23"/>
        <v>2.0252680972714163</v>
      </c>
      <c r="AN50" s="2">
        <f t="shared" si="23"/>
        <v>2.0568280972714166</v>
      </c>
      <c r="AO50" s="2">
        <f t="shared" si="23"/>
        <v>2.0883880972714164</v>
      </c>
      <c r="AP50" s="2">
        <f t="shared" si="23"/>
        <v>2.1199480972714162</v>
      </c>
      <c r="AQ50" s="2">
        <f t="shared" si="23"/>
        <v>2.1515080972714165</v>
      </c>
      <c r="AR50" s="2">
        <f t="shared" si="23"/>
        <v>2.1830680972714163</v>
      </c>
      <c r="AS50" s="2">
        <f t="shared" si="23"/>
        <v>2.2146280972714165</v>
      </c>
      <c r="AT50" s="2">
        <f t="shared" si="23"/>
        <v>2.2461880972714163</v>
      </c>
      <c r="AU50" s="2">
        <f t="shared" si="23"/>
        <v>2.2777480972714166</v>
      </c>
      <c r="AV50" s="2">
        <f t="shared" si="23"/>
        <v>2.3093080972714164</v>
      </c>
      <c r="AW50" s="2">
        <f t="shared" si="23"/>
        <v>2.3408680972714162</v>
      </c>
      <c r="AX50" s="2">
        <f t="shared" si="23"/>
        <v>2.3724280972714165</v>
      </c>
      <c r="AY50" s="2">
        <f t="shared" si="23"/>
        <v>2.4039880972714163</v>
      </c>
      <c r="AZ50" s="2">
        <f t="shared" ref="AZ50:DB52" si="26">0.03156*AZ$6+$B50</f>
        <v>2.4355480972714165</v>
      </c>
      <c r="BA50" s="2">
        <f t="shared" si="26"/>
        <v>2.4671080972714163</v>
      </c>
      <c r="BB50" s="2">
        <f t="shared" si="26"/>
        <v>2.4986680972714161</v>
      </c>
      <c r="BC50" s="2">
        <f t="shared" si="26"/>
        <v>2.5302280972714164</v>
      </c>
      <c r="BD50" s="2">
        <f t="shared" si="26"/>
        <v>2.5617880972714162</v>
      </c>
      <c r="BE50" s="2">
        <f t="shared" si="26"/>
        <v>2.5933480972714165</v>
      </c>
      <c r="BF50" s="2">
        <f t="shared" si="26"/>
        <v>2.6249080972714163</v>
      </c>
      <c r="BG50" s="2">
        <f t="shared" si="26"/>
        <v>2.6564680972714165</v>
      </c>
      <c r="BH50" s="2">
        <f t="shared" si="26"/>
        <v>2.6880280972714163</v>
      </c>
      <c r="BI50" s="2">
        <f t="shared" si="26"/>
        <v>2.7195880972714161</v>
      </c>
      <c r="BJ50" s="2">
        <f t="shared" si="26"/>
        <v>2.7511480972714164</v>
      </c>
      <c r="BK50" s="2">
        <f t="shared" si="26"/>
        <v>2.7827080972714162</v>
      </c>
      <c r="BL50" s="2">
        <f t="shared" si="26"/>
        <v>2.8142680972714165</v>
      </c>
      <c r="BM50" s="2">
        <f t="shared" si="26"/>
        <v>2.8458280972714163</v>
      </c>
      <c r="BN50" s="2">
        <f t="shared" si="26"/>
        <v>2.8773880972714165</v>
      </c>
      <c r="BO50" s="2">
        <f t="shared" si="26"/>
        <v>2.9089480972714163</v>
      </c>
      <c r="BP50" s="2">
        <f t="shared" si="26"/>
        <v>2.9405080972714162</v>
      </c>
      <c r="BQ50" s="2">
        <f t="shared" si="26"/>
        <v>2.9720680972714164</v>
      </c>
      <c r="BR50" s="2">
        <f t="shared" si="26"/>
        <v>3.0036280972714162</v>
      </c>
      <c r="BS50" s="2">
        <f t="shared" si="26"/>
        <v>3.035188097271416</v>
      </c>
      <c r="BT50" s="2">
        <f t="shared" si="26"/>
        <v>3.0667480972714163</v>
      </c>
      <c r="BU50" s="2">
        <f t="shared" si="26"/>
        <v>3.0983080972714161</v>
      </c>
      <c r="BV50" s="2">
        <f t="shared" si="26"/>
        <v>3.1298680972714163</v>
      </c>
      <c r="BW50" s="2">
        <f t="shared" si="26"/>
        <v>3.1614280972714162</v>
      </c>
      <c r="BX50" s="2">
        <f t="shared" si="26"/>
        <v>3.1929880972714164</v>
      </c>
      <c r="BY50" s="2">
        <f t="shared" si="26"/>
        <v>3.2245480972714162</v>
      </c>
      <c r="BZ50" s="2">
        <f t="shared" si="26"/>
        <v>3.256108097271416</v>
      </c>
      <c r="CA50" s="2">
        <f t="shared" si="26"/>
        <v>3.2876680972714163</v>
      </c>
      <c r="CB50" s="2">
        <f t="shared" si="26"/>
        <v>3.3192280972714161</v>
      </c>
      <c r="CC50" s="2">
        <f t="shared" si="26"/>
        <v>3.3507880972714164</v>
      </c>
      <c r="CD50" s="2">
        <f t="shared" si="26"/>
        <v>3.3823480972714162</v>
      </c>
      <c r="CE50" s="2">
        <f t="shared" si="26"/>
        <v>3.413908097271416</v>
      </c>
      <c r="CF50" s="2">
        <f t="shared" si="26"/>
        <v>3.4454680972714162</v>
      </c>
      <c r="CG50" s="2">
        <f t="shared" si="26"/>
        <v>3.477028097271416</v>
      </c>
      <c r="CH50" s="2">
        <f t="shared" si="26"/>
        <v>3.5085880972714163</v>
      </c>
      <c r="CI50" s="2">
        <f t="shared" si="26"/>
        <v>3.5401480972714161</v>
      </c>
      <c r="CJ50" s="2">
        <f t="shared" si="26"/>
        <v>3.5717080972714164</v>
      </c>
      <c r="CK50" s="2">
        <f t="shared" si="26"/>
        <v>3.6032680972714162</v>
      </c>
      <c r="CL50" s="2">
        <f t="shared" si="26"/>
        <v>3.634828097271416</v>
      </c>
      <c r="CM50" s="2">
        <f t="shared" si="26"/>
        <v>3.6663880972714162</v>
      </c>
      <c r="CN50" s="2">
        <f t="shared" si="26"/>
        <v>3.697948097271416</v>
      </c>
      <c r="CO50" s="2">
        <f t="shared" si="26"/>
        <v>3.7295080972714163</v>
      </c>
      <c r="CP50" s="2">
        <f t="shared" si="26"/>
        <v>3.7610680972714161</v>
      </c>
      <c r="CQ50" s="2">
        <f t="shared" si="26"/>
        <v>3.7926280972714164</v>
      </c>
      <c r="CR50" s="2">
        <f t="shared" si="26"/>
        <v>3.8241880972714162</v>
      </c>
      <c r="CS50" s="2">
        <f t="shared" si="26"/>
        <v>3.855748097271416</v>
      </c>
      <c r="CT50" s="2">
        <f t="shared" si="26"/>
        <v>3.8873080972714162</v>
      </c>
      <c r="CU50" s="2">
        <f t="shared" si="26"/>
        <v>3.9188680972714161</v>
      </c>
      <c r="CV50" s="2">
        <f t="shared" si="26"/>
        <v>3.9504280972714163</v>
      </c>
      <c r="CW50" s="2">
        <f t="shared" si="26"/>
        <v>3.9819880972714161</v>
      </c>
      <c r="CX50" s="2">
        <f t="shared" si="26"/>
        <v>4.0135480972714159</v>
      </c>
      <c r="CY50" s="2">
        <f t="shared" si="26"/>
        <v>4.0451080972714166</v>
      </c>
      <c r="CZ50" s="2">
        <f t="shared" si="26"/>
        <v>4.0766680972714164</v>
      </c>
      <c r="DA50" s="2">
        <f t="shared" si="26"/>
        <v>4.1082280972714162</v>
      </c>
      <c r="DB50" s="2">
        <f t="shared" si="26"/>
        <v>4.1397880972714161</v>
      </c>
    </row>
    <row r="51" spans="2:106">
      <c r="B51" s="157">
        <f t="shared" si="0"/>
        <v>0.99778801327192046</v>
      </c>
      <c r="F51" s="159">
        <v>8.9</v>
      </c>
      <c r="G51" s="2">
        <f t="shared" si="21"/>
        <v>1.0293480132719204</v>
      </c>
      <c r="H51" s="2">
        <f t="shared" si="21"/>
        <v>1.0609080132719204</v>
      </c>
      <c r="I51" s="2">
        <f t="shared" si="21"/>
        <v>1.0924680132719204</v>
      </c>
      <c r="J51" s="2">
        <f t="shared" si="21"/>
        <v>1.1240280132719205</v>
      </c>
      <c r="K51" s="2">
        <f t="shared" si="21"/>
        <v>1.1555880132719205</v>
      </c>
      <c r="L51" s="2">
        <f t="shared" si="21"/>
        <v>1.1871480132719205</v>
      </c>
      <c r="M51" s="2">
        <f t="shared" si="21"/>
        <v>1.2187080132719204</v>
      </c>
      <c r="N51" s="2">
        <f t="shared" si="21"/>
        <v>1.2502680132719204</v>
      </c>
      <c r="O51" s="2">
        <f t="shared" si="21"/>
        <v>1.2818280132719204</v>
      </c>
      <c r="P51" s="2">
        <f t="shared" si="21"/>
        <v>1.3133880132719205</v>
      </c>
      <c r="Q51" s="2">
        <f t="shared" si="21"/>
        <v>1.3449480132719205</v>
      </c>
      <c r="R51" s="2">
        <f t="shared" si="21"/>
        <v>1.3765080132719203</v>
      </c>
      <c r="S51" s="2">
        <f t="shared" si="21"/>
        <v>1.4080680132719205</v>
      </c>
      <c r="T51" s="2">
        <f t="shared" si="21"/>
        <v>1.4396280132719204</v>
      </c>
      <c r="U51" s="2">
        <f t="shared" si="21"/>
        <v>1.4711880132719204</v>
      </c>
      <c r="V51" s="2">
        <f t="shared" si="21"/>
        <v>1.5027480132719204</v>
      </c>
      <c r="W51" s="2">
        <f t="shared" ref="W51:CH52" si="27">0.03156*W$6+$B51</f>
        <v>1.5343080132719205</v>
      </c>
      <c r="X51" s="2">
        <f t="shared" si="27"/>
        <v>1.5658680132719205</v>
      </c>
      <c r="Y51" s="2">
        <f t="shared" si="27"/>
        <v>1.5974280132719203</v>
      </c>
      <c r="Z51" s="2">
        <f t="shared" si="27"/>
        <v>1.6289880132719206</v>
      </c>
      <c r="AA51" s="2">
        <f t="shared" si="27"/>
        <v>1.6605480132719204</v>
      </c>
      <c r="AB51" s="2">
        <f t="shared" si="27"/>
        <v>1.6921080132719204</v>
      </c>
      <c r="AC51" s="2">
        <f t="shared" si="27"/>
        <v>1.7236680132719204</v>
      </c>
      <c r="AD51" s="2">
        <f t="shared" si="27"/>
        <v>1.7552280132719202</v>
      </c>
      <c r="AE51" s="2">
        <f t="shared" si="27"/>
        <v>1.7867880132719205</v>
      </c>
      <c r="AF51" s="2">
        <f t="shared" si="27"/>
        <v>1.8183480132719203</v>
      </c>
      <c r="AG51" s="2">
        <f t="shared" si="27"/>
        <v>1.8499080132719206</v>
      </c>
      <c r="AH51" s="2">
        <f t="shared" si="27"/>
        <v>1.8814680132719204</v>
      </c>
      <c r="AI51" s="2">
        <f t="shared" si="27"/>
        <v>1.9130280132719204</v>
      </c>
      <c r="AJ51" s="2">
        <f t="shared" si="27"/>
        <v>1.9445880132719204</v>
      </c>
      <c r="AK51" s="2">
        <f t="shared" si="27"/>
        <v>1.9761480132719202</v>
      </c>
      <c r="AL51" s="2">
        <f t="shared" si="27"/>
        <v>2.0077080132719205</v>
      </c>
      <c r="AM51" s="2">
        <f t="shared" si="27"/>
        <v>2.0392680132719203</v>
      </c>
      <c r="AN51" s="2">
        <f t="shared" si="27"/>
        <v>2.0708280132719206</v>
      </c>
      <c r="AO51" s="2">
        <f t="shared" si="27"/>
        <v>2.1023880132719204</v>
      </c>
      <c r="AP51" s="2">
        <f t="shared" si="27"/>
        <v>2.1339480132719202</v>
      </c>
      <c r="AQ51" s="2">
        <f t="shared" si="27"/>
        <v>2.1655080132719204</v>
      </c>
      <c r="AR51" s="2">
        <f t="shared" si="27"/>
        <v>2.1970680132719203</v>
      </c>
      <c r="AS51" s="2">
        <f t="shared" si="27"/>
        <v>2.2286280132719205</v>
      </c>
      <c r="AT51" s="2">
        <f t="shared" si="27"/>
        <v>2.2601880132719203</v>
      </c>
      <c r="AU51" s="2">
        <f t="shared" si="27"/>
        <v>2.2917480132719206</v>
      </c>
      <c r="AV51" s="2">
        <f t="shared" si="27"/>
        <v>2.3233080132719204</v>
      </c>
      <c r="AW51" s="2">
        <f t="shared" si="27"/>
        <v>2.3548680132719202</v>
      </c>
      <c r="AX51" s="2">
        <f t="shared" si="27"/>
        <v>2.3864280132719204</v>
      </c>
      <c r="AY51" s="2">
        <f t="shared" si="27"/>
        <v>2.4179880132719203</v>
      </c>
      <c r="AZ51" s="2">
        <f t="shared" si="27"/>
        <v>2.4495480132719205</v>
      </c>
      <c r="BA51" s="2">
        <f t="shared" si="27"/>
        <v>2.4811080132719203</v>
      </c>
      <c r="BB51" s="2">
        <f t="shared" si="27"/>
        <v>2.5126680132719201</v>
      </c>
      <c r="BC51" s="2">
        <f t="shared" si="27"/>
        <v>2.5442280132719204</v>
      </c>
      <c r="BD51" s="2">
        <f t="shared" si="27"/>
        <v>2.5757880132719202</v>
      </c>
      <c r="BE51" s="2">
        <f t="shared" si="27"/>
        <v>2.6073480132719205</v>
      </c>
      <c r="BF51" s="2">
        <f t="shared" si="27"/>
        <v>2.6389080132719203</v>
      </c>
      <c r="BG51" s="2">
        <f t="shared" si="27"/>
        <v>2.6704680132719205</v>
      </c>
      <c r="BH51" s="2">
        <f t="shared" si="27"/>
        <v>2.7020280132719203</v>
      </c>
      <c r="BI51" s="2">
        <f t="shared" si="27"/>
        <v>2.7335880132719201</v>
      </c>
      <c r="BJ51" s="2">
        <f t="shared" si="27"/>
        <v>2.7651480132719204</v>
      </c>
      <c r="BK51" s="2">
        <f t="shared" si="27"/>
        <v>2.7967080132719202</v>
      </c>
      <c r="BL51" s="2">
        <f t="shared" si="27"/>
        <v>2.8282680132719205</v>
      </c>
      <c r="BM51" s="2">
        <f t="shared" si="27"/>
        <v>2.8598280132719203</v>
      </c>
      <c r="BN51" s="2">
        <f t="shared" si="27"/>
        <v>2.8913880132719205</v>
      </c>
      <c r="BO51" s="2">
        <f t="shared" si="27"/>
        <v>2.9229480132719203</v>
      </c>
      <c r="BP51" s="2">
        <f t="shared" si="27"/>
        <v>2.9545080132719201</v>
      </c>
      <c r="BQ51" s="2">
        <f t="shared" si="27"/>
        <v>2.9860680132719204</v>
      </c>
      <c r="BR51" s="2">
        <f t="shared" si="27"/>
        <v>3.0176280132719202</v>
      </c>
      <c r="BS51" s="2">
        <f t="shared" si="27"/>
        <v>3.04918801327192</v>
      </c>
      <c r="BT51" s="2">
        <f t="shared" si="26"/>
        <v>3.0807480132719203</v>
      </c>
      <c r="BU51" s="2">
        <f t="shared" si="26"/>
        <v>3.1123080132719201</v>
      </c>
      <c r="BV51" s="2">
        <f t="shared" si="26"/>
        <v>3.1438680132719203</v>
      </c>
      <c r="BW51" s="2">
        <f t="shared" si="26"/>
        <v>3.1754280132719201</v>
      </c>
      <c r="BX51" s="2">
        <f t="shared" si="26"/>
        <v>3.2069880132719204</v>
      </c>
      <c r="BY51" s="2">
        <f t="shared" si="26"/>
        <v>3.2385480132719202</v>
      </c>
      <c r="BZ51" s="2">
        <f t="shared" si="26"/>
        <v>3.27010801327192</v>
      </c>
      <c r="CA51" s="2">
        <f t="shared" si="26"/>
        <v>3.3016680132719203</v>
      </c>
      <c r="CB51" s="2">
        <f t="shared" si="26"/>
        <v>3.3332280132719201</v>
      </c>
      <c r="CC51" s="2">
        <f t="shared" si="26"/>
        <v>3.3647880132719203</v>
      </c>
      <c r="CD51" s="2">
        <f t="shared" si="26"/>
        <v>3.3963480132719202</v>
      </c>
      <c r="CE51" s="2">
        <f t="shared" si="26"/>
        <v>3.42790801327192</v>
      </c>
      <c r="CF51" s="2">
        <f t="shared" si="26"/>
        <v>3.4594680132719202</v>
      </c>
      <c r="CG51" s="2">
        <f t="shared" si="26"/>
        <v>3.49102801327192</v>
      </c>
      <c r="CH51" s="2">
        <f t="shared" si="26"/>
        <v>3.5225880132719203</v>
      </c>
      <c r="CI51" s="2">
        <f t="shared" si="26"/>
        <v>3.5541480132719201</v>
      </c>
      <c r="CJ51" s="2">
        <f t="shared" si="26"/>
        <v>3.5857080132719203</v>
      </c>
      <c r="CK51" s="2">
        <f t="shared" si="26"/>
        <v>3.6172680132719202</v>
      </c>
      <c r="CL51" s="2">
        <f t="shared" si="26"/>
        <v>3.64882801327192</v>
      </c>
      <c r="CM51" s="2">
        <f t="shared" si="26"/>
        <v>3.6803880132719202</v>
      </c>
      <c r="CN51" s="2">
        <f t="shared" si="26"/>
        <v>3.71194801327192</v>
      </c>
      <c r="CO51" s="2">
        <f t="shared" si="26"/>
        <v>3.7435080132719203</v>
      </c>
      <c r="CP51" s="2">
        <f t="shared" si="26"/>
        <v>3.7750680132719201</v>
      </c>
      <c r="CQ51" s="2">
        <f t="shared" si="26"/>
        <v>3.8066280132719204</v>
      </c>
      <c r="CR51" s="2">
        <f t="shared" si="26"/>
        <v>3.8381880132719202</v>
      </c>
      <c r="CS51" s="2">
        <f t="shared" si="26"/>
        <v>3.86974801327192</v>
      </c>
      <c r="CT51" s="2">
        <f t="shared" si="26"/>
        <v>3.9013080132719202</v>
      </c>
      <c r="CU51" s="2">
        <f t="shared" si="26"/>
        <v>3.93286801327192</v>
      </c>
      <c r="CV51" s="2">
        <f t="shared" si="26"/>
        <v>3.9644280132719203</v>
      </c>
      <c r="CW51" s="2">
        <f t="shared" si="26"/>
        <v>3.9959880132719201</v>
      </c>
      <c r="CX51" s="2">
        <f t="shared" si="26"/>
        <v>4.0275480132719199</v>
      </c>
      <c r="CY51" s="2">
        <f t="shared" si="26"/>
        <v>4.0591080132719206</v>
      </c>
      <c r="CZ51" s="2">
        <f t="shared" si="26"/>
        <v>4.0906680132719204</v>
      </c>
      <c r="DA51" s="2">
        <f t="shared" si="26"/>
        <v>4.1222280132719202</v>
      </c>
      <c r="DB51" s="2">
        <f t="shared" si="26"/>
        <v>4.15378801327192</v>
      </c>
    </row>
    <row r="52" spans="2:106">
      <c r="B52" s="157">
        <f t="shared" si="0"/>
        <v>1.0117879292724243</v>
      </c>
      <c r="F52" s="159">
        <v>9</v>
      </c>
      <c r="G52" s="2">
        <f t="shared" si="21"/>
        <v>1.0433479292724244</v>
      </c>
      <c r="H52" s="2">
        <f t="shared" si="21"/>
        <v>1.0749079292724244</v>
      </c>
      <c r="I52" s="2">
        <f t="shared" si="21"/>
        <v>1.1064679292724242</v>
      </c>
      <c r="J52" s="2">
        <f t="shared" si="21"/>
        <v>1.1380279292724242</v>
      </c>
      <c r="K52" s="2">
        <f t="shared" si="21"/>
        <v>1.1695879292724243</v>
      </c>
      <c r="L52" s="2">
        <f t="shared" si="21"/>
        <v>1.2011479292724243</v>
      </c>
      <c r="M52" s="2">
        <f t="shared" si="21"/>
        <v>1.2327079292724243</v>
      </c>
      <c r="N52" s="2">
        <f t="shared" si="21"/>
        <v>1.2642679292724244</v>
      </c>
      <c r="O52" s="2">
        <f t="shared" si="21"/>
        <v>1.2958279292724244</v>
      </c>
      <c r="P52" s="2">
        <f t="shared" si="21"/>
        <v>1.3273879292724242</v>
      </c>
      <c r="Q52" s="2">
        <f t="shared" si="21"/>
        <v>1.3589479292724242</v>
      </c>
      <c r="R52" s="2">
        <f t="shared" si="21"/>
        <v>1.3905079292724243</v>
      </c>
      <c r="S52" s="2">
        <f t="shared" si="21"/>
        <v>1.4220679292724243</v>
      </c>
      <c r="T52" s="2">
        <f t="shared" si="21"/>
        <v>1.4536279292724243</v>
      </c>
      <c r="U52" s="2">
        <f t="shared" si="21"/>
        <v>1.4851879292724244</v>
      </c>
      <c r="V52" s="2">
        <f t="shared" si="21"/>
        <v>1.5167479292724244</v>
      </c>
      <c r="W52" s="2">
        <f t="shared" si="27"/>
        <v>1.5483079292724242</v>
      </c>
      <c r="X52" s="2">
        <f t="shared" si="27"/>
        <v>1.5798679292724243</v>
      </c>
      <c r="Y52" s="2">
        <f t="shared" si="27"/>
        <v>1.6114279292724243</v>
      </c>
      <c r="Z52" s="2">
        <f t="shared" si="27"/>
        <v>1.6429879292724243</v>
      </c>
      <c r="AA52" s="2">
        <f t="shared" si="27"/>
        <v>1.6745479292724244</v>
      </c>
      <c r="AB52" s="2">
        <f t="shared" si="27"/>
        <v>1.7061079292724242</v>
      </c>
      <c r="AC52" s="2">
        <f t="shared" si="27"/>
        <v>1.7376679292724244</v>
      </c>
      <c r="AD52" s="2">
        <f t="shared" si="27"/>
        <v>1.7692279292724242</v>
      </c>
      <c r="AE52" s="2">
        <f t="shared" si="27"/>
        <v>1.8007879292724243</v>
      </c>
      <c r="AF52" s="2">
        <f t="shared" si="27"/>
        <v>1.8323479292724243</v>
      </c>
      <c r="AG52" s="2">
        <f t="shared" si="27"/>
        <v>1.8639079292724243</v>
      </c>
      <c r="AH52" s="2">
        <f t="shared" si="27"/>
        <v>1.8954679292724244</v>
      </c>
      <c r="AI52" s="2">
        <f t="shared" si="27"/>
        <v>1.9270279292724242</v>
      </c>
      <c r="AJ52" s="2">
        <f t="shared" si="27"/>
        <v>1.9585879292724244</v>
      </c>
      <c r="AK52" s="2">
        <f t="shared" si="27"/>
        <v>1.9901479292724242</v>
      </c>
      <c r="AL52" s="2">
        <f t="shared" si="27"/>
        <v>2.0217079292724245</v>
      </c>
      <c r="AM52" s="2">
        <f t="shared" si="27"/>
        <v>2.0532679292724243</v>
      </c>
      <c r="AN52" s="2">
        <f t="shared" si="27"/>
        <v>2.0848279292724241</v>
      </c>
      <c r="AO52" s="2">
        <f t="shared" si="27"/>
        <v>2.1163879292724244</v>
      </c>
      <c r="AP52" s="2">
        <f t="shared" si="27"/>
        <v>2.1479479292724242</v>
      </c>
      <c r="AQ52" s="2">
        <f t="shared" si="27"/>
        <v>2.1795079292724244</v>
      </c>
      <c r="AR52" s="2">
        <f t="shared" si="27"/>
        <v>2.2110679292724242</v>
      </c>
      <c r="AS52" s="2">
        <f t="shared" si="27"/>
        <v>2.242627929272424</v>
      </c>
      <c r="AT52" s="2">
        <f t="shared" si="27"/>
        <v>2.2741879292724243</v>
      </c>
      <c r="AU52" s="2">
        <f t="shared" si="27"/>
        <v>2.3057479292724246</v>
      </c>
      <c r="AV52" s="2">
        <f t="shared" si="27"/>
        <v>2.3373079292724244</v>
      </c>
      <c r="AW52" s="2">
        <f t="shared" si="27"/>
        <v>2.3688679292724242</v>
      </c>
      <c r="AX52" s="2">
        <f t="shared" si="27"/>
        <v>2.400427929272424</v>
      </c>
      <c r="AY52" s="2">
        <f t="shared" si="27"/>
        <v>2.4319879292724242</v>
      </c>
      <c r="AZ52" s="2">
        <f t="shared" si="27"/>
        <v>2.4635479292724245</v>
      </c>
      <c r="BA52" s="2">
        <f t="shared" si="27"/>
        <v>2.4951079292724243</v>
      </c>
      <c r="BB52" s="2">
        <f t="shared" si="27"/>
        <v>2.5266679292724241</v>
      </c>
      <c r="BC52" s="2">
        <f t="shared" si="27"/>
        <v>2.5582279292724239</v>
      </c>
      <c r="BD52" s="2">
        <f t="shared" si="27"/>
        <v>2.5897879292724242</v>
      </c>
      <c r="BE52" s="2">
        <f t="shared" si="27"/>
        <v>2.6213479292724244</v>
      </c>
      <c r="BF52" s="2">
        <f t="shared" si="27"/>
        <v>2.6529079292724242</v>
      </c>
      <c r="BG52" s="2">
        <f t="shared" si="27"/>
        <v>2.6844679292724241</v>
      </c>
      <c r="BH52" s="2">
        <f t="shared" si="27"/>
        <v>2.7160279292724243</v>
      </c>
      <c r="BI52" s="2">
        <f t="shared" si="27"/>
        <v>2.7475879292724241</v>
      </c>
      <c r="BJ52" s="2">
        <f t="shared" si="27"/>
        <v>2.7791479292724244</v>
      </c>
      <c r="BK52" s="2">
        <f t="shared" si="27"/>
        <v>2.8107079292724242</v>
      </c>
      <c r="BL52" s="2">
        <f t="shared" si="27"/>
        <v>2.842267929272424</v>
      </c>
      <c r="BM52" s="2">
        <f t="shared" si="27"/>
        <v>2.8738279292724243</v>
      </c>
      <c r="BN52" s="2">
        <f t="shared" si="27"/>
        <v>2.9053879292724245</v>
      </c>
      <c r="BO52" s="2">
        <f t="shared" si="27"/>
        <v>2.9369479292724243</v>
      </c>
      <c r="BP52" s="2">
        <f t="shared" si="27"/>
        <v>2.9685079292724241</v>
      </c>
      <c r="BQ52" s="2">
        <f t="shared" si="27"/>
        <v>3.0000679292724239</v>
      </c>
      <c r="BR52" s="2">
        <f t="shared" si="27"/>
        <v>3.0316279292724242</v>
      </c>
      <c r="BS52" s="2">
        <f t="shared" si="27"/>
        <v>3.063187929272424</v>
      </c>
      <c r="BT52" s="2">
        <f t="shared" si="27"/>
        <v>3.0947479292724243</v>
      </c>
      <c r="BU52" s="2">
        <f t="shared" si="27"/>
        <v>3.1263079292724241</v>
      </c>
      <c r="BV52" s="2">
        <f t="shared" si="27"/>
        <v>3.1578679292724243</v>
      </c>
      <c r="BW52" s="2">
        <f t="shared" si="27"/>
        <v>3.1894279292724241</v>
      </c>
      <c r="BX52" s="2">
        <f t="shared" si="27"/>
        <v>3.2209879292724244</v>
      </c>
      <c r="BY52" s="2">
        <f t="shared" si="27"/>
        <v>3.2525479292724242</v>
      </c>
      <c r="BZ52" s="2">
        <f t="shared" si="27"/>
        <v>3.284107929272424</v>
      </c>
      <c r="CA52" s="2">
        <f t="shared" si="27"/>
        <v>3.3156679292724243</v>
      </c>
      <c r="CB52" s="2">
        <f t="shared" si="27"/>
        <v>3.3472279292724241</v>
      </c>
      <c r="CC52" s="2">
        <f t="shared" si="27"/>
        <v>3.3787879292724243</v>
      </c>
      <c r="CD52" s="2">
        <f t="shared" si="27"/>
        <v>3.4103479292724241</v>
      </c>
      <c r="CE52" s="2">
        <f t="shared" si="27"/>
        <v>3.4419079292724239</v>
      </c>
      <c r="CF52" s="2">
        <f t="shared" si="27"/>
        <v>3.4734679292724242</v>
      </c>
      <c r="CG52" s="2">
        <f t="shared" si="27"/>
        <v>3.505027929272424</v>
      </c>
      <c r="CH52" s="2">
        <f t="shared" si="27"/>
        <v>3.5365879292724243</v>
      </c>
      <c r="CI52" s="2">
        <f t="shared" si="26"/>
        <v>3.5681479292724241</v>
      </c>
      <c r="CJ52" s="2">
        <f t="shared" si="26"/>
        <v>3.5997079292724243</v>
      </c>
      <c r="CK52" s="2">
        <f t="shared" si="26"/>
        <v>3.6312679292724241</v>
      </c>
      <c r="CL52" s="2">
        <f t="shared" si="26"/>
        <v>3.662827929272424</v>
      </c>
      <c r="CM52" s="2">
        <f t="shared" si="26"/>
        <v>3.6943879292724242</v>
      </c>
      <c r="CN52" s="2">
        <f t="shared" si="26"/>
        <v>3.725947929272424</v>
      </c>
      <c r="CO52" s="2">
        <f t="shared" si="26"/>
        <v>3.7575079292724243</v>
      </c>
      <c r="CP52" s="2">
        <f t="shared" si="26"/>
        <v>3.7890679292724241</v>
      </c>
      <c r="CQ52" s="2">
        <f t="shared" si="26"/>
        <v>3.8206279292724243</v>
      </c>
      <c r="CR52" s="2">
        <f t="shared" si="26"/>
        <v>3.8521879292724241</v>
      </c>
      <c r="CS52" s="2">
        <f t="shared" si="26"/>
        <v>3.883747929272424</v>
      </c>
      <c r="CT52" s="2">
        <f t="shared" si="26"/>
        <v>3.9153079292724242</v>
      </c>
      <c r="CU52" s="2">
        <f t="shared" si="26"/>
        <v>3.946867929272424</v>
      </c>
      <c r="CV52" s="2">
        <f t="shared" si="26"/>
        <v>3.9784279292724243</v>
      </c>
      <c r="CW52" s="2">
        <f t="shared" si="26"/>
        <v>4.0099879292724241</v>
      </c>
      <c r="CX52" s="2">
        <f t="shared" si="26"/>
        <v>4.0415479292724239</v>
      </c>
      <c r="CY52" s="2">
        <f t="shared" si="26"/>
        <v>4.0731079292724246</v>
      </c>
      <c r="CZ52" s="2">
        <f t="shared" si="26"/>
        <v>4.1046679292724235</v>
      </c>
      <c r="DA52" s="2">
        <f t="shared" si="26"/>
        <v>4.1362279292724242</v>
      </c>
      <c r="DB52" s="2">
        <f t="shared" si="26"/>
        <v>4.167787929272424</v>
      </c>
    </row>
  </sheetData>
  <mergeCells count="1">
    <mergeCell ref="G5:I5"/>
  </mergeCells>
  <pageMargins left="0.39370078740157483" right="0.39370078740157483" top="0.78740157480314965" bottom="0.78740157480314965" header="0.5" footer="0.5"/>
  <pageSetup paperSize="9" orientation="portrait" horizontalDpi="300" verticalDpi="429496729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ACB08-04F6-42F4-BCA7-4D91BD37C136}">
  <sheetPr codeName="Sheet11"/>
  <dimension ref="B3:X16"/>
  <sheetViews>
    <sheetView zoomScale="75" workbookViewId="0">
      <selection activeCell="E25" sqref="E25"/>
    </sheetView>
  </sheetViews>
  <sheetFormatPr defaultColWidth="8.75" defaultRowHeight="14.25"/>
  <cols>
    <col min="1" max="3" width="8.75" style="2"/>
    <col min="4" max="4" width="8.875" style="2" bestFit="1" customWidth="1"/>
    <col min="5" max="16384" width="8.75" style="2"/>
  </cols>
  <sheetData>
    <row r="3" spans="2:24">
      <c r="C3" s="2" t="s">
        <v>253</v>
      </c>
    </row>
    <row r="4" spans="2:24">
      <c r="B4" s="2" t="s">
        <v>251</v>
      </c>
      <c r="C4" s="2">
        <f>'Application Rates'!H12</f>
        <v>0</v>
      </c>
      <c r="D4" s="2">
        <f xml:space="preserve"> 427.6532 + (1.506618 - 427.6532)/(1 + (C4/88.60475)^0.7573739)</f>
        <v>1.5066180000000031</v>
      </c>
    </row>
    <row r="5" spans="2:24">
      <c r="B5" s="2" t="s">
        <v>252</v>
      </c>
      <c r="C5" s="2">
        <f>'Application Rates'!H12</f>
        <v>0</v>
      </c>
      <c r="D5" s="2">
        <f xml:space="preserve"> 19997040 + (-1.427136 - 19997040)/(1 + (C5/7712284000)^0.5829802)</f>
        <v>-1.4271360002458096</v>
      </c>
    </row>
    <row r="7" spans="2:24" ht="15" thickBot="1"/>
    <row r="8" spans="2:24" ht="25.5">
      <c r="D8" s="144" t="s">
        <v>217</v>
      </c>
      <c r="E8" s="145" t="s">
        <v>218</v>
      </c>
      <c r="F8" s="146" t="s">
        <v>219</v>
      </c>
      <c r="W8" s="144" t="s">
        <v>217</v>
      </c>
      <c r="X8" s="146" t="s">
        <v>219</v>
      </c>
    </row>
    <row r="9" spans="2:24">
      <c r="D9" s="147">
        <v>0.1</v>
      </c>
      <c r="E9" s="148">
        <v>4</v>
      </c>
      <c r="F9" s="149">
        <v>4</v>
      </c>
      <c r="W9" s="147">
        <v>0.1</v>
      </c>
      <c r="X9" s="149">
        <v>4</v>
      </c>
    </row>
    <row r="10" spans="2:24">
      <c r="D10" s="147">
        <v>0.5</v>
      </c>
      <c r="E10" s="148">
        <v>10</v>
      </c>
      <c r="F10" s="149">
        <v>25</v>
      </c>
      <c r="W10" s="147">
        <v>0.5</v>
      </c>
      <c r="X10" s="149">
        <v>25</v>
      </c>
    </row>
    <row r="11" spans="2:24">
      <c r="D11" s="147">
        <v>1</v>
      </c>
      <c r="E11" s="148">
        <v>15</v>
      </c>
      <c r="F11" s="149">
        <v>35</v>
      </c>
      <c r="W11" s="147">
        <v>1</v>
      </c>
      <c r="X11" s="149">
        <v>35</v>
      </c>
    </row>
    <row r="12" spans="2:24">
      <c r="D12" s="147">
        <v>5</v>
      </c>
      <c r="E12" s="148">
        <v>45</v>
      </c>
      <c r="F12" s="149">
        <v>85</v>
      </c>
      <c r="W12" s="147">
        <v>5</v>
      </c>
      <c r="X12" s="149">
        <v>85</v>
      </c>
    </row>
    <row r="13" spans="2:24">
      <c r="D13" s="147">
        <v>10</v>
      </c>
      <c r="E13" s="148">
        <v>70</v>
      </c>
      <c r="F13" s="149">
        <v>130</v>
      </c>
      <c r="W13" s="147">
        <v>10</v>
      </c>
      <c r="X13" s="149">
        <v>130</v>
      </c>
    </row>
    <row r="14" spans="2:24">
      <c r="D14" s="147">
        <v>15</v>
      </c>
      <c r="E14" s="148">
        <v>90</v>
      </c>
      <c r="F14" s="149">
        <v>165</v>
      </c>
      <c r="W14" s="147">
        <v>15</v>
      </c>
      <c r="X14" s="149">
        <v>165</v>
      </c>
    </row>
    <row r="15" spans="2:24">
      <c r="D15" s="147">
        <v>20</v>
      </c>
      <c r="E15" s="148">
        <v>105</v>
      </c>
      <c r="F15" s="149">
        <v>195</v>
      </c>
      <c r="W15" s="147">
        <v>20</v>
      </c>
      <c r="X15" s="149">
        <v>195</v>
      </c>
    </row>
    <row r="16" spans="2:24" ht="15" thickBot="1">
      <c r="D16" s="150">
        <v>25</v>
      </c>
      <c r="E16" s="151">
        <v>120</v>
      </c>
      <c r="F16" s="152">
        <v>225</v>
      </c>
      <c r="W16" s="150">
        <v>25</v>
      </c>
      <c r="X16" s="152">
        <v>225</v>
      </c>
    </row>
  </sheetData>
  <pageMargins left="0.39370078740157483" right="0.39370078740157483" top="0.78740157480314965" bottom="0.78740157480314965" header="0.51181102362204722" footer="0.51181102362204722"/>
  <pageSetup paperSize="9" orientation="portrait" horizontalDpi="300"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DADDA-B7AD-4D0C-817F-A5110136C714}">
  <sheetPr codeName="Sheet2"/>
  <dimension ref="B2:H20"/>
  <sheetViews>
    <sheetView zoomScale="150" zoomScaleNormal="150" workbookViewId="0">
      <selection activeCell="E25" sqref="E25"/>
    </sheetView>
  </sheetViews>
  <sheetFormatPr defaultRowHeight="14.25"/>
  <cols>
    <col min="1" max="1" width="8.75" style="2"/>
    <col min="2" max="2" width="32.5" style="2" customWidth="1"/>
    <col min="3" max="3" width="16.75" style="2" customWidth="1"/>
    <col min="4" max="5" width="16" style="2" customWidth="1"/>
    <col min="6" max="257" width="8.75" style="2"/>
    <col min="258" max="258" width="32.5" style="2" customWidth="1"/>
    <col min="259" max="259" width="16.75" style="2" customWidth="1"/>
    <col min="260" max="260" width="16" style="2" customWidth="1"/>
    <col min="261" max="261" width="17.375" style="2" customWidth="1"/>
    <col min="262" max="513" width="8.75" style="2"/>
    <col min="514" max="514" width="32.5" style="2" customWidth="1"/>
    <col min="515" max="515" width="16.75" style="2" customWidth="1"/>
    <col min="516" max="516" width="16" style="2" customWidth="1"/>
    <col min="517" max="517" width="17.375" style="2" customWidth="1"/>
    <col min="518" max="769" width="8.75" style="2"/>
    <col min="770" max="770" width="32.5" style="2" customWidth="1"/>
    <col min="771" max="771" width="16.75" style="2" customWidth="1"/>
    <col min="772" max="772" width="16" style="2" customWidth="1"/>
    <col min="773" max="773" width="17.375" style="2" customWidth="1"/>
    <col min="774" max="1025" width="8.75" style="2"/>
    <col min="1026" max="1026" width="32.5" style="2" customWidth="1"/>
    <col min="1027" max="1027" width="16.75" style="2" customWidth="1"/>
    <col min="1028" max="1028" width="16" style="2" customWidth="1"/>
    <col min="1029" max="1029" width="17.375" style="2" customWidth="1"/>
    <col min="1030" max="1281" width="8.75" style="2"/>
    <col min="1282" max="1282" width="32.5" style="2" customWidth="1"/>
    <col min="1283" max="1283" width="16.75" style="2" customWidth="1"/>
    <col min="1284" max="1284" width="16" style="2" customWidth="1"/>
    <col min="1285" max="1285" width="17.375" style="2" customWidth="1"/>
    <col min="1286" max="1537" width="8.75" style="2"/>
    <col min="1538" max="1538" width="32.5" style="2" customWidth="1"/>
    <col min="1539" max="1539" width="16.75" style="2" customWidth="1"/>
    <col min="1540" max="1540" width="16" style="2" customWidth="1"/>
    <col min="1541" max="1541" width="17.375" style="2" customWidth="1"/>
    <col min="1542" max="1793" width="8.75" style="2"/>
    <col min="1794" max="1794" width="32.5" style="2" customWidth="1"/>
    <col min="1795" max="1795" width="16.75" style="2" customWidth="1"/>
    <col min="1796" max="1796" width="16" style="2" customWidth="1"/>
    <col min="1797" max="1797" width="17.375" style="2" customWidth="1"/>
    <col min="1798" max="2049" width="8.75" style="2"/>
    <col min="2050" max="2050" width="32.5" style="2" customWidth="1"/>
    <col min="2051" max="2051" width="16.75" style="2" customWidth="1"/>
    <col min="2052" max="2052" width="16" style="2" customWidth="1"/>
    <col min="2053" max="2053" width="17.375" style="2" customWidth="1"/>
    <col min="2054" max="2305" width="8.75" style="2"/>
    <col min="2306" max="2306" width="32.5" style="2" customWidth="1"/>
    <col min="2307" max="2307" width="16.75" style="2" customWidth="1"/>
    <col min="2308" max="2308" width="16" style="2" customWidth="1"/>
    <col min="2309" max="2309" width="17.375" style="2" customWidth="1"/>
    <col min="2310" max="2561" width="8.75" style="2"/>
    <col min="2562" max="2562" width="32.5" style="2" customWidth="1"/>
    <col min="2563" max="2563" width="16.75" style="2" customWidth="1"/>
    <col min="2564" max="2564" width="16" style="2" customWidth="1"/>
    <col min="2565" max="2565" width="17.375" style="2" customWidth="1"/>
    <col min="2566" max="2817" width="8.75" style="2"/>
    <col min="2818" max="2818" width="32.5" style="2" customWidth="1"/>
    <col min="2819" max="2819" width="16.75" style="2" customWidth="1"/>
    <col min="2820" max="2820" width="16" style="2" customWidth="1"/>
    <col min="2821" max="2821" width="17.375" style="2" customWidth="1"/>
    <col min="2822" max="3073" width="8.75" style="2"/>
    <col min="3074" max="3074" width="32.5" style="2" customWidth="1"/>
    <col min="3075" max="3075" width="16.75" style="2" customWidth="1"/>
    <col min="3076" max="3076" width="16" style="2" customWidth="1"/>
    <col min="3077" max="3077" width="17.375" style="2" customWidth="1"/>
    <col min="3078" max="3329" width="8.75" style="2"/>
    <col min="3330" max="3330" width="32.5" style="2" customWidth="1"/>
    <col min="3331" max="3331" width="16.75" style="2" customWidth="1"/>
    <col min="3332" max="3332" width="16" style="2" customWidth="1"/>
    <col min="3333" max="3333" width="17.375" style="2" customWidth="1"/>
    <col min="3334" max="3585" width="8.75" style="2"/>
    <col min="3586" max="3586" width="32.5" style="2" customWidth="1"/>
    <col min="3587" max="3587" width="16.75" style="2" customWidth="1"/>
    <col min="3588" max="3588" width="16" style="2" customWidth="1"/>
    <col min="3589" max="3589" width="17.375" style="2" customWidth="1"/>
    <col min="3590" max="3841" width="8.75" style="2"/>
    <col min="3842" max="3842" width="32.5" style="2" customWidth="1"/>
    <col min="3843" max="3843" width="16.75" style="2" customWidth="1"/>
    <col min="3844" max="3844" width="16" style="2" customWidth="1"/>
    <col min="3845" max="3845" width="17.375" style="2" customWidth="1"/>
    <col min="3846" max="4097" width="8.75" style="2"/>
    <col min="4098" max="4098" width="32.5" style="2" customWidth="1"/>
    <col min="4099" max="4099" width="16.75" style="2" customWidth="1"/>
    <col min="4100" max="4100" width="16" style="2" customWidth="1"/>
    <col min="4101" max="4101" width="17.375" style="2" customWidth="1"/>
    <col min="4102" max="4353" width="8.75" style="2"/>
    <col min="4354" max="4354" width="32.5" style="2" customWidth="1"/>
    <col min="4355" max="4355" width="16.75" style="2" customWidth="1"/>
    <col min="4356" max="4356" width="16" style="2" customWidth="1"/>
    <col min="4357" max="4357" width="17.375" style="2" customWidth="1"/>
    <col min="4358" max="4609" width="8.75" style="2"/>
    <col min="4610" max="4610" width="32.5" style="2" customWidth="1"/>
    <col min="4611" max="4611" width="16.75" style="2" customWidth="1"/>
    <col min="4612" max="4612" width="16" style="2" customWidth="1"/>
    <col min="4613" max="4613" width="17.375" style="2" customWidth="1"/>
    <col min="4614" max="4865" width="8.75" style="2"/>
    <col min="4866" max="4866" width="32.5" style="2" customWidth="1"/>
    <col min="4867" max="4867" width="16.75" style="2" customWidth="1"/>
    <col min="4868" max="4868" width="16" style="2" customWidth="1"/>
    <col min="4869" max="4869" width="17.375" style="2" customWidth="1"/>
    <col min="4870" max="5121" width="8.75" style="2"/>
    <col min="5122" max="5122" width="32.5" style="2" customWidth="1"/>
    <col min="5123" max="5123" width="16.75" style="2" customWidth="1"/>
    <col min="5124" max="5124" width="16" style="2" customWidth="1"/>
    <col min="5125" max="5125" width="17.375" style="2" customWidth="1"/>
    <col min="5126" max="5377" width="8.75" style="2"/>
    <col min="5378" max="5378" width="32.5" style="2" customWidth="1"/>
    <col min="5379" max="5379" width="16.75" style="2" customWidth="1"/>
    <col min="5380" max="5380" width="16" style="2" customWidth="1"/>
    <col min="5381" max="5381" width="17.375" style="2" customWidth="1"/>
    <col min="5382" max="5633" width="8.75" style="2"/>
    <col min="5634" max="5634" width="32.5" style="2" customWidth="1"/>
    <col min="5635" max="5635" width="16.75" style="2" customWidth="1"/>
    <col min="5636" max="5636" width="16" style="2" customWidth="1"/>
    <col min="5637" max="5637" width="17.375" style="2" customWidth="1"/>
    <col min="5638" max="5889" width="8.75" style="2"/>
    <col min="5890" max="5890" width="32.5" style="2" customWidth="1"/>
    <col min="5891" max="5891" width="16.75" style="2" customWidth="1"/>
    <col min="5892" max="5892" width="16" style="2" customWidth="1"/>
    <col min="5893" max="5893" width="17.375" style="2" customWidth="1"/>
    <col min="5894" max="6145" width="8.75" style="2"/>
    <col min="6146" max="6146" width="32.5" style="2" customWidth="1"/>
    <col min="6147" max="6147" width="16.75" style="2" customWidth="1"/>
    <col min="6148" max="6148" width="16" style="2" customWidth="1"/>
    <col min="6149" max="6149" width="17.375" style="2" customWidth="1"/>
    <col min="6150" max="6401" width="8.75" style="2"/>
    <col min="6402" max="6402" width="32.5" style="2" customWidth="1"/>
    <col min="6403" max="6403" width="16.75" style="2" customWidth="1"/>
    <col min="6404" max="6404" width="16" style="2" customWidth="1"/>
    <col min="6405" max="6405" width="17.375" style="2" customWidth="1"/>
    <col min="6406" max="6657" width="8.75" style="2"/>
    <col min="6658" max="6658" width="32.5" style="2" customWidth="1"/>
    <col min="6659" max="6659" width="16.75" style="2" customWidth="1"/>
    <col min="6660" max="6660" width="16" style="2" customWidth="1"/>
    <col min="6661" max="6661" width="17.375" style="2" customWidth="1"/>
    <col min="6662" max="6913" width="8.75" style="2"/>
    <col min="6914" max="6914" width="32.5" style="2" customWidth="1"/>
    <col min="6915" max="6915" width="16.75" style="2" customWidth="1"/>
    <col min="6916" max="6916" width="16" style="2" customWidth="1"/>
    <col min="6917" max="6917" width="17.375" style="2" customWidth="1"/>
    <col min="6918" max="7169" width="8.75" style="2"/>
    <col min="7170" max="7170" width="32.5" style="2" customWidth="1"/>
    <col min="7171" max="7171" width="16.75" style="2" customWidth="1"/>
    <col min="7172" max="7172" width="16" style="2" customWidth="1"/>
    <col min="7173" max="7173" width="17.375" style="2" customWidth="1"/>
    <col min="7174" max="7425" width="8.75" style="2"/>
    <col min="7426" max="7426" width="32.5" style="2" customWidth="1"/>
    <col min="7427" max="7427" width="16.75" style="2" customWidth="1"/>
    <col min="7428" max="7428" width="16" style="2" customWidth="1"/>
    <col min="7429" max="7429" width="17.375" style="2" customWidth="1"/>
    <col min="7430" max="7681" width="8.75" style="2"/>
    <col min="7682" max="7682" width="32.5" style="2" customWidth="1"/>
    <col min="7683" max="7683" width="16.75" style="2" customWidth="1"/>
    <col min="7684" max="7684" width="16" style="2" customWidth="1"/>
    <col min="7685" max="7685" width="17.375" style="2" customWidth="1"/>
    <col min="7686" max="7937" width="8.75" style="2"/>
    <col min="7938" max="7938" width="32.5" style="2" customWidth="1"/>
    <col min="7939" max="7939" width="16.75" style="2" customWidth="1"/>
    <col min="7940" max="7940" width="16" style="2" customWidth="1"/>
    <col min="7941" max="7941" width="17.375" style="2" customWidth="1"/>
    <col min="7942" max="8193" width="8.75" style="2"/>
    <col min="8194" max="8194" width="32.5" style="2" customWidth="1"/>
    <col min="8195" max="8195" width="16.75" style="2" customWidth="1"/>
    <col min="8196" max="8196" width="16" style="2" customWidth="1"/>
    <col min="8197" max="8197" width="17.375" style="2" customWidth="1"/>
    <col min="8198" max="8449" width="8.75" style="2"/>
    <col min="8450" max="8450" width="32.5" style="2" customWidth="1"/>
    <col min="8451" max="8451" width="16.75" style="2" customWidth="1"/>
    <col min="8452" max="8452" width="16" style="2" customWidth="1"/>
    <col min="8453" max="8453" width="17.375" style="2" customWidth="1"/>
    <col min="8454" max="8705" width="8.75" style="2"/>
    <col min="8706" max="8706" width="32.5" style="2" customWidth="1"/>
    <col min="8707" max="8707" width="16.75" style="2" customWidth="1"/>
    <col min="8708" max="8708" width="16" style="2" customWidth="1"/>
    <col min="8709" max="8709" width="17.375" style="2" customWidth="1"/>
    <col min="8710" max="8961" width="8.75" style="2"/>
    <col min="8962" max="8962" width="32.5" style="2" customWidth="1"/>
    <col min="8963" max="8963" width="16.75" style="2" customWidth="1"/>
    <col min="8964" max="8964" width="16" style="2" customWidth="1"/>
    <col min="8965" max="8965" width="17.375" style="2" customWidth="1"/>
    <col min="8966" max="9217" width="8.75" style="2"/>
    <col min="9218" max="9218" width="32.5" style="2" customWidth="1"/>
    <col min="9219" max="9219" width="16.75" style="2" customWidth="1"/>
    <col min="9220" max="9220" width="16" style="2" customWidth="1"/>
    <col min="9221" max="9221" width="17.375" style="2" customWidth="1"/>
    <col min="9222" max="9473" width="8.75" style="2"/>
    <col min="9474" max="9474" width="32.5" style="2" customWidth="1"/>
    <col min="9475" max="9475" width="16.75" style="2" customWidth="1"/>
    <col min="9476" max="9476" width="16" style="2" customWidth="1"/>
    <col min="9477" max="9477" width="17.375" style="2" customWidth="1"/>
    <col min="9478" max="9729" width="8.75" style="2"/>
    <col min="9730" max="9730" width="32.5" style="2" customWidth="1"/>
    <col min="9731" max="9731" width="16.75" style="2" customWidth="1"/>
    <col min="9732" max="9732" width="16" style="2" customWidth="1"/>
    <col min="9733" max="9733" width="17.375" style="2" customWidth="1"/>
    <col min="9734" max="9985" width="8.75" style="2"/>
    <col min="9986" max="9986" width="32.5" style="2" customWidth="1"/>
    <col min="9987" max="9987" width="16.75" style="2" customWidth="1"/>
    <col min="9988" max="9988" width="16" style="2" customWidth="1"/>
    <col min="9989" max="9989" width="17.375" style="2" customWidth="1"/>
    <col min="9990" max="10241" width="8.75" style="2"/>
    <col min="10242" max="10242" width="32.5" style="2" customWidth="1"/>
    <col min="10243" max="10243" width="16.75" style="2" customWidth="1"/>
    <col min="10244" max="10244" width="16" style="2" customWidth="1"/>
    <col min="10245" max="10245" width="17.375" style="2" customWidth="1"/>
    <col min="10246" max="10497" width="8.75" style="2"/>
    <col min="10498" max="10498" width="32.5" style="2" customWidth="1"/>
    <col min="10499" max="10499" width="16.75" style="2" customWidth="1"/>
    <col min="10500" max="10500" width="16" style="2" customWidth="1"/>
    <col min="10501" max="10501" width="17.375" style="2" customWidth="1"/>
    <col min="10502" max="10753" width="8.75" style="2"/>
    <col min="10754" max="10754" width="32.5" style="2" customWidth="1"/>
    <col min="10755" max="10755" width="16.75" style="2" customWidth="1"/>
    <col min="10756" max="10756" width="16" style="2" customWidth="1"/>
    <col min="10757" max="10757" width="17.375" style="2" customWidth="1"/>
    <col min="10758" max="11009" width="8.75" style="2"/>
    <col min="11010" max="11010" width="32.5" style="2" customWidth="1"/>
    <col min="11011" max="11011" width="16.75" style="2" customWidth="1"/>
    <col min="11012" max="11012" width="16" style="2" customWidth="1"/>
    <col min="11013" max="11013" width="17.375" style="2" customWidth="1"/>
    <col min="11014" max="11265" width="8.75" style="2"/>
    <col min="11266" max="11266" width="32.5" style="2" customWidth="1"/>
    <col min="11267" max="11267" width="16.75" style="2" customWidth="1"/>
    <col min="11268" max="11268" width="16" style="2" customWidth="1"/>
    <col min="11269" max="11269" width="17.375" style="2" customWidth="1"/>
    <col min="11270" max="11521" width="8.75" style="2"/>
    <col min="11522" max="11522" width="32.5" style="2" customWidth="1"/>
    <col min="11523" max="11523" width="16.75" style="2" customWidth="1"/>
    <col min="11524" max="11524" width="16" style="2" customWidth="1"/>
    <col min="11525" max="11525" width="17.375" style="2" customWidth="1"/>
    <col min="11526" max="11777" width="8.75" style="2"/>
    <col min="11778" max="11778" width="32.5" style="2" customWidth="1"/>
    <col min="11779" max="11779" width="16.75" style="2" customWidth="1"/>
    <col min="11780" max="11780" width="16" style="2" customWidth="1"/>
    <col min="11781" max="11781" width="17.375" style="2" customWidth="1"/>
    <col min="11782" max="12033" width="8.75" style="2"/>
    <col min="12034" max="12034" width="32.5" style="2" customWidth="1"/>
    <col min="12035" max="12035" width="16.75" style="2" customWidth="1"/>
    <col min="12036" max="12036" width="16" style="2" customWidth="1"/>
    <col min="12037" max="12037" width="17.375" style="2" customWidth="1"/>
    <col min="12038" max="12289" width="8.75" style="2"/>
    <col min="12290" max="12290" width="32.5" style="2" customWidth="1"/>
    <col min="12291" max="12291" width="16.75" style="2" customWidth="1"/>
    <col min="12292" max="12292" width="16" style="2" customWidth="1"/>
    <col min="12293" max="12293" width="17.375" style="2" customWidth="1"/>
    <col min="12294" max="12545" width="8.75" style="2"/>
    <col min="12546" max="12546" width="32.5" style="2" customWidth="1"/>
    <col min="12547" max="12547" width="16.75" style="2" customWidth="1"/>
    <col min="12548" max="12548" width="16" style="2" customWidth="1"/>
    <col min="12549" max="12549" width="17.375" style="2" customWidth="1"/>
    <col min="12550" max="12801" width="8.75" style="2"/>
    <col min="12802" max="12802" width="32.5" style="2" customWidth="1"/>
    <col min="12803" max="12803" width="16.75" style="2" customWidth="1"/>
    <col min="12804" max="12804" width="16" style="2" customWidth="1"/>
    <col min="12805" max="12805" width="17.375" style="2" customWidth="1"/>
    <col min="12806" max="13057" width="8.75" style="2"/>
    <col min="13058" max="13058" width="32.5" style="2" customWidth="1"/>
    <col min="13059" max="13059" width="16.75" style="2" customWidth="1"/>
    <col min="13060" max="13060" width="16" style="2" customWidth="1"/>
    <col min="13061" max="13061" width="17.375" style="2" customWidth="1"/>
    <col min="13062" max="13313" width="8.75" style="2"/>
    <col min="13314" max="13314" width="32.5" style="2" customWidth="1"/>
    <col min="13315" max="13315" width="16.75" style="2" customWidth="1"/>
    <col min="13316" max="13316" width="16" style="2" customWidth="1"/>
    <col min="13317" max="13317" width="17.375" style="2" customWidth="1"/>
    <col min="13318" max="13569" width="8.75" style="2"/>
    <col min="13570" max="13570" width="32.5" style="2" customWidth="1"/>
    <col min="13571" max="13571" width="16.75" style="2" customWidth="1"/>
    <col min="13572" max="13572" width="16" style="2" customWidth="1"/>
    <col min="13573" max="13573" width="17.375" style="2" customWidth="1"/>
    <col min="13574" max="13825" width="8.75" style="2"/>
    <col min="13826" max="13826" width="32.5" style="2" customWidth="1"/>
    <col min="13827" max="13827" width="16.75" style="2" customWidth="1"/>
    <col min="13828" max="13828" width="16" style="2" customWidth="1"/>
    <col min="13829" max="13829" width="17.375" style="2" customWidth="1"/>
    <col min="13830" max="14081" width="8.75" style="2"/>
    <col min="14082" max="14082" width="32.5" style="2" customWidth="1"/>
    <col min="14083" max="14083" width="16.75" style="2" customWidth="1"/>
    <col min="14084" max="14084" width="16" style="2" customWidth="1"/>
    <col min="14085" max="14085" width="17.375" style="2" customWidth="1"/>
    <col min="14086" max="14337" width="8.75" style="2"/>
    <col min="14338" max="14338" width="32.5" style="2" customWidth="1"/>
    <col min="14339" max="14339" width="16.75" style="2" customWidth="1"/>
    <col min="14340" max="14340" width="16" style="2" customWidth="1"/>
    <col min="14341" max="14341" width="17.375" style="2" customWidth="1"/>
    <col min="14342" max="14593" width="8.75" style="2"/>
    <col min="14594" max="14594" width="32.5" style="2" customWidth="1"/>
    <col min="14595" max="14595" width="16.75" style="2" customWidth="1"/>
    <col min="14596" max="14596" width="16" style="2" customWidth="1"/>
    <col min="14597" max="14597" width="17.375" style="2" customWidth="1"/>
    <col min="14598" max="14849" width="8.75" style="2"/>
    <col min="14850" max="14850" width="32.5" style="2" customWidth="1"/>
    <col min="14851" max="14851" width="16.75" style="2" customWidth="1"/>
    <col min="14852" max="14852" width="16" style="2" customWidth="1"/>
    <col min="14853" max="14853" width="17.375" style="2" customWidth="1"/>
    <col min="14854" max="15105" width="8.75" style="2"/>
    <col min="15106" max="15106" width="32.5" style="2" customWidth="1"/>
    <col min="15107" max="15107" width="16.75" style="2" customWidth="1"/>
    <col min="15108" max="15108" width="16" style="2" customWidth="1"/>
    <col min="15109" max="15109" width="17.375" style="2" customWidth="1"/>
    <col min="15110" max="15361" width="8.75" style="2"/>
    <col min="15362" max="15362" width="32.5" style="2" customWidth="1"/>
    <col min="15363" max="15363" width="16.75" style="2" customWidth="1"/>
    <col min="15364" max="15364" width="16" style="2" customWidth="1"/>
    <col min="15365" max="15365" width="17.375" style="2" customWidth="1"/>
    <col min="15366" max="15617" width="8.75" style="2"/>
    <col min="15618" max="15618" width="32.5" style="2" customWidth="1"/>
    <col min="15619" max="15619" width="16.75" style="2" customWidth="1"/>
    <col min="15620" max="15620" width="16" style="2" customWidth="1"/>
    <col min="15621" max="15621" width="17.375" style="2" customWidth="1"/>
    <col min="15622" max="15873" width="8.75" style="2"/>
    <col min="15874" max="15874" width="32.5" style="2" customWidth="1"/>
    <col min="15875" max="15875" width="16.75" style="2" customWidth="1"/>
    <col min="15876" max="15876" width="16" style="2" customWidth="1"/>
    <col min="15877" max="15877" width="17.375" style="2" customWidth="1"/>
    <col min="15878" max="16129" width="8.75" style="2"/>
    <col min="16130" max="16130" width="32.5" style="2" customWidth="1"/>
    <col min="16131" max="16131" width="16.75" style="2" customWidth="1"/>
    <col min="16132" max="16132" width="16" style="2" customWidth="1"/>
    <col min="16133" max="16133" width="17.375" style="2" customWidth="1"/>
    <col min="16134" max="16384" width="8.75" style="2"/>
  </cols>
  <sheetData>
    <row r="2" spans="2:8" ht="15.75" thickBot="1">
      <c r="B2" s="1" t="s">
        <v>31</v>
      </c>
    </row>
    <row r="3" spans="2:8" ht="15">
      <c r="B3" s="4" t="s">
        <v>32</v>
      </c>
      <c r="C3" s="5" t="s">
        <v>33</v>
      </c>
      <c r="D3" s="5" t="s">
        <v>34</v>
      </c>
      <c r="E3" s="5" t="s">
        <v>329</v>
      </c>
    </row>
    <row r="4" spans="2:8">
      <c r="B4" s="6" t="s">
        <v>0</v>
      </c>
      <c r="C4" s="7" t="s">
        <v>316</v>
      </c>
      <c r="D4" s="7" t="s">
        <v>149</v>
      </c>
      <c r="E4" s="7" t="s">
        <v>317</v>
      </c>
      <c r="F4" s="2">
        <v>3</v>
      </c>
      <c r="G4" s="2">
        <v>20</v>
      </c>
      <c r="H4" s="2">
        <v>90</v>
      </c>
    </row>
    <row r="5" spans="2:8" ht="0.95" customHeight="1">
      <c r="B5" s="6"/>
      <c r="C5" s="7"/>
      <c r="D5" s="7"/>
      <c r="E5" s="7"/>
    </row>
    <row r="6" spans="2:8">
      <c r="B6" s="8" t="s">
        <v>1</v>
      </c>
      <c r="C6" s="9" t="s">
        <v>35</v>
      </c>
      <c r="D6" s="9" t="s">
        <v>374</v>
      </c>
      <c r="E6" s="9" t="s">
        <v>375</v>
      </c>
      <c r="F6" s="2">
        <v>100</v>
      </c>
      <c r="G6" s="2">
        <v>250</v>
      </c>
    </row>
    <row r="7" spans="2:8" ht="0.95" customHeight="1">
      <c r="B7" s="8"/>
      <c r="C7" s="9"/>
      <c r="D7" s="9"/>
      <c r="E7" s="9"/>
    </row>
    <row r="8" spans="2:8">
      <c r="B8" s="6" t="s">
        <v>2</v>
      </c>
      <c r="C8" s="7" t="s">
        <v>318</v>
      </c>
      <c r="D8" s="7" t="s">
        <v>151</v>
      </c>
      <c r="E8" s="7" t="s">
        <v>319</v>
      </c>
      <c r="F8" s="2">
        <v>150</v>
      </c>
      <c r="G8" s="2">
        <v>2500</v>
      </c>
      <c r="H8" s="98">
        <v>17000</v>
      </c>
    </row>
    <row r="9" spans="2:8" ht="0.95" customHeight="1">
      <c r="B9" s="6"/>
      <c r="C9" s="7"/>
      <c r="D9" s="7"/>
      <c r="E9" s="7"/>
      <c r="H9" s="98"/>
    </row>
    <row r="10" spans="2:8">
      <c r="B10" s="8" t="s">
        <v>377</v>
      </c>
      <c r="C10" s="7" t="s">
        <v>378</v>
      </c>
      <c r="D10" s="7" t="s">
        <v>379</v>
      </c>
      <c r="E10" s="7" t="s">
        <v>380</v>
      </c>
      <c r="F10" s="2">
        <v>1</v>
      </c>
      <c r="G10" s="2">
        <v>4</v>
      </c>
      <c r="H10" s="98"/>
    </row>
    <row r="11" spans="2:8" ht="0.95" customHeight="1">
      <c r="B11" s="6"/>
      <c r="C11" s="7"/>
      <c r="D11" s="7"/>
      <c r="E11" s="7"/>
    </row>
    <row r="12" spans="2:8">
      <c r="B12" s="8" t="s">
        <v>3</v>
      </c>
      <c r="C12" s="9" t="s">
        <v>150</v>
      </c>
      <c r="D12" s="9" t="s">
        <v>151</v>
      </c>
      <c r="E12" s="9" t="s">
        <v>319</v>
      </c>
      <c r="F12" s="2">
        <v>300</v>
      </c>
      <c r="G12" s="2">
        <v>2500</v>
      </c>
      <c r="H12" s="2">
        <v>30000</v>
      </c>
    </row>
    <row r="13" spans="2:8" ht="0.95" customHeight="1">
      <c r="B13" s="8"/>
      <c r="C13" s="9"/>
      <c r="D13" s="9"/>
      <c r="E13" s="9"/>
    </row>
    <row r="14" spans="2:8">
      <c r="B14" s="6" t="s">
        <v>4</v>
      </c>
      <c r="C14" s="7" t="s">
        <v>36</v>
      </c>
      <c r="D14" s="7" t="s">
        <v>320</v>
      </c>
      <c r="E14" s="7" t="s">
        <v>321</v>
      </c>
      <c r="F14" s="2">
        <v>0.02</v>
      </c>
      <c r="G14" s="2">
        <v>8</v>
      </c>
    </row>
    <row r="15" spans="2:8" ht="0.95" customHeight="1">
      <c r="B15" s="6"/>
      <c r="C15" s="7"/>
      <c r="D15" s="7"/>
      <c r="E15" s="7"/>
    </row>
    <row r="16" spans="2:8">
      <c r="B16" s="8" t="s">
        <v>5</v>
      </c>
      <c r="C16" s="9" t="s">
        <v>320</v>
      </c>
      <c r="D16" s="9" t="s">
        <v>152</v>
      </c>
      <c r="E16" s="9" t="s">
        <v>322</v>
      </c>
      <c r="F16" s="2">
        <v>8</v>
      </c>
      <c r="G16" s="2">
        <v>600</v>
      </c>
      <c r="H16" s="2">
        <v>730</v>
      </c>
    </row>
    <row r="17" spans="2:8" ht="0.95" customHeight="1">
      <c r="B17" s="8"/>
      <c r="C17" s="9"/>
      <c r="D17" s="9"/>
      <c r="E17" s="9"/>
    </row>
    <row r="18" spans="2:8">
      <c r="B18" s="6" t="s">
        <v>6</v>
      </c>
      <c r="C18" s="7" t="s">
        <v>323</v>
      </c>
      <c r="D18" s="7" t="s">
        <v>324</v>
      </c>
      <c r="E18" s="7" t="s">
        <v>325</v>
      </c>
      <c r="F18" s="2">
        <v>1.1000000000000001E-3</v>
      </c>
      <c r="G18" s="2">
        <v>3.1E-2</v>
      </c>
      <c r="H18" s="2">
        <v>1</v>
      </c>
    </row>
    <row r="19" spans="2:8" ht="0.95" customHeight="1">
      <c r="B19" s="6"/>
      <c r="C19" s="7"/>
      <c r="D19" s="7"/>
      <c r="E19" s="7"/>
      <c r="H19" s="2">
        <v>10</v>
      </c>
    </row>
    <row r="20" spans="2:8" ht="15" thickBot="1">
      <c r="B20" s="10" t="s">
        <v>7</v>
      </c>
      <c r="C20" s="11" t="s">
        <v>326</v>
      </c>
      <c r="D20" s="11" t="s">
        <v>327</v>
      </c>
      <c r="E20" s="11" t="s">
        <v>328</v>
      </c>
      <c r="F20" s="2">
        <v>5.0000000000000001E-3</v>
      </c>
      <c r="G20" s="2">
        <v>0.13</v>
      </c>
      <c r="H20" s="2">
        <v>10</v>
      </c>
    </row>
  </sheetData>
  <pageMargins left="0.39370078740157483" right="0.39370078740157483" top="0.78740157480314965" bottom="0.78740157480314965" header="0.5" footer="0.5"/>
  <pageSetup paperSize="9" orientation="portrait" horizontalDpi="300"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EC5A4-F362-48F2-92ED-FF8640A73FB8}">
  <sheetPr codeName="Sheet3"/>
  <dimension ref="B2:G13"/>
  <sheetViews>
    <sheetView zoomScale="150" zoomScaleNormal="150" workbookViewId="0">
      <selection activeCell="E25" sqref="E25"/>
    </sheetView>
  </sheetViews>
  <sheetFormatPr defaultRowHeight="14.25"/>
  <cols>
    <col min="1" max="1" width="8.75" style="2"/>
    <col min="2" max="2" width="30.875" style="2" customWidth="1"/>
    <col min="3" max="3" width="34.5" style="2" customWidth="1"/>
    <col min="4" max="4" width="32" style="2" customWidth="1"/>
    <col min="5" max="5" width="18.625" style="2" customWidth="1"/>
    <col min="6" max="6" width="17.625" style="2" customWidth="1"/>
    <col min="7" max="7" width="22.5" style="2" customWidth="1"/>
    <col min="8" max="257" width="8.75" style="2"/>
    <col min="258" max="258" width="30.875" style="2" customWidth="1"/>
    <col min="259" max="259" width="34.5" style="2" customWidth="1"/>
    <col min="260" max="260" width="32" style="2" customWidth="1"/>
    <col min="261" max="261" width="18.625" style="2" customWidth="1"/>
    <col min="262" max="262" width="17.625" style="2" customWidth="1"/>
    <col min="263" max="263" width="22.5" style="2" customWidth="1"/>
    <col min="264" max="513" width="8.75" style="2"/>
    <col min="514" max="514" width="30.875" style="2" customWidth="1"/>
    <col min="515" max="515" width="34.5" style="2" customWidth="1"/>
    <col min="516" max="516" width="32" style="2" customWidth="1"/>
    <col min="517" max="517" width="18.625" style="2" customWidth="1"/>
    <col min="518" max="518" width="17.625" style="2" customWidth="1"/>
    <col min="519" max="519" width="22.5" style="2" customWidth="1"/>
    <col min="520" max="769" width="8.75" style="2"/>
    <col min="770" max="770" width="30.875" style="2" customWidth="1"/>
    <col min="771" max="771" width="34.5" style="2" customWidth="1"/>
    <col min="772" max="772" width="32" style="2" customWidth="1"/>
    <col min="773" max="773" width="18.625" style="2" customWidth="1"/>
    <col min="774" max="774" width="17.625" style="2" customWidth="1"/>
    <col min="775" max="775" width="22.5" style="2" customWidth="1"/>
    <col min="776" max="1025" width="8.75" style="2"/>
    <col min="1026" max="1026" width="30.875" style="2" customWidth="1"/>
    <col min="1027" max="1027" width="34.5" style="2" customWidth="1"/>
    <col min="1028" max="1028" width="32" style="2" customWidth="1"/>
    <col min="1029" max="1029" width="18.625" style="2" customWidth="1"/>
    <col min="1030" max="1030" width="17.625" style="2" customWidth="1"/>
    <col min="1031" max="1031" width="22.5" style="2" customWidth="1"/>
    <col min="1032" max="1281" width="8.75" style="2"/>
    <col min="1282" max="1282" width="30.875" style="2" customWidth="1"/>
    <col min="1283" max="1283" width="34.5" style="2" customWidth="1"/>
    <col min="1284" max="1284" width="32" style="2" customWidth="1"/>
    <col min="1285" max="1285" width="18.625" style="2" customWidth="1"/>
    <col min="1286" max="1286" width="17.625" style="2" customWidth="1"/>
    <col min="1287" max="1287" width="22.5" style="2" customWidth="1"/>
    <col min="1288" max="1537" width="8.75" style="2"/>
    <col min="1538" max="1538" width="30.875" style="2" customWidth="1"/>
    <col min="1539" max="1539" width="34.5" style="2" customWidth="1"/>
    <col min="1540" max="1540" width="32" style="2" customWidth="1"/>
    <col min="1541" max="1541" width="18.625" style="2" customWidth="1"/>
    <col min="1542" max="1542" width="17.625" style="2" customWidth="1"/>
    <col min="1543" max="1543" width="22.5" style="2" customWidth="1"/>
    <col min="1544" max="1793" width="8.75" style="2"/>
    <col min="1794" max="1794" width="30.875" style="2" customWidth="1"/>
    <col min="1795" max="1795" width="34.5" style="2" customWidth="1"/>
    <col min="1796" max="1796" width="32" style="2" customWidth="1"/>
    <col min="1797" max="1797" width="18.625" style="2" customWidth="1"/>
    <col min="1798" max="1798" width="17.625" style="2" customWidth="1"/>
    <col min="1799" max="1799" width="22.5" style="2" customWidth="1"/>
    <col min="1800" max="2049" width="8.75" style="2"/>
    <col min="2050" max="2050" width="30.875" style="2" customWidth="1"/>
    <col min="2051" max="2051" width="34.5" style="2" customWidth="1"/>
    <col min="2052" max="2052" width="32" style="2" customWidth="1"/>
    <col min="2053" max="2053" width="18.625" style="2" customWidth="1"/>
    <col min="2054" max="2054" width="17.625" style="2" customWidth="1"/>
    <col min="2055" max="2055" width="22.5" style="2" customWidth="1"/>
    <col min="2056" max="2305" width="8.75" style="2"/>
    <col min="2306" max="2306" width="30.875" style="2" customWidth="1"/>
    <col min="2307" max="2307" width="34.5" style="2" customWidth="1"/>
    <col min="2308" max="2308" width="32" style="2" customWidth="1"/>
    <col min="2309" max="2309" width="18.625" style="2" customWidth="1"/>
    <col min="2310" max="2310" width="17.625" style="2" customWidth="1"/>
    <col min="2311" max="2311" width="22.5" style="2" customWidth="1"/>
    <col min="2312" max="2561" width="8.75" style="2"/>
    <col min="2562" max="2562" width="30.875" style="2" customWidth="1"/>
    <col min="2563" max="2563" width="34.5" style="2" customWidth="1"/>
    <col min="2564" max="2564" width="32" style="2" customWidth="1"/>
    <col min="2565" max="2565" width="18.625" style="2" customWidth="1"/>
    <col min="2566" max="2566" width="17.625" style="2" customWidth="1"/>
    <col min="2567" max="2567" width="22.5" style="2" customWidth="1"/>
    <col min="2568" max="2817" width="8.75" style="2"/>
    <col min="2818" max="2818" width="30.875" style="2" customWidth="1"/>
    <col min="2819" max="2819" width="34.5" style="2" customWidth="1"/>
    <col min="2820" max="2820" width="32" style="2" customWidth="1"/>
    <col min="2821" max="2821" width="18.625" style="2" customWidth="1"/>
    <col min="2822" max="2822" width="17.625" style="2" customWidth="1"/>
    <col min="2823" max="2823" width="22.5" style="2" customWidth="1"/>
    <col min="2824" max="3073" width="8.75" style="2"/>
    <col min="3074" max="3074" width="30.875" style="2" customWidth="1"/>
    <col min="3075" max="3075" width="34.5" style="2" customWidth="1"/>
    <col min="3076" max="3076" width="32" style="2" customWidth="1"/>
    <col min="3077" max="3077" width="18.625" style="2" customWidth="1"/>
    <col min="3078" max="3078" width="17.625" style="2" customWidth="1"/>
    <col min="3079" max="3079" width="22.5" style="2" customWidth="1"/>
    <col min="3080" max="3329" width="8.75" style="2"/>
    <col min="3330" max="3330" width="30.875" style="2" customWidth="1"/>
    <col min="3331" max="3331" width="34.5" style="2" customWidth="1"/>
    <col min="3332" max="3332" width="32" style="2" customWidth="1"/>
    <col min="3333" max="3333" width="18.625" style="2" customWidth="1"/>
    <col min="3334" max="3334" width="17.625" style="2" customWidth="1"/>
    <col min="3335" max="3335" width="22.5" style="2" customWidth="1"/>
    <col min="3336" max="3585" width="8.75" style="2"/>
    <col min="3586" max="3586" width="30.875" style="2" customWidth="1"/>
    <col min="3587" max="3587" width="34.5" style="2" customWidth="1"/>
    <col min="3588" max="3588" width="32" style="2" customWidth="1"/>
    <col min="3589" max="3589" width="18.625" style="2" customWidth="1"/>
    <col min="3590" max="3590" width="17.625" style="2" customWidth="1"/>
    <col min="3591" max="3591" width="22.5" style="2" customWidth="1"/>
    <col min="3592" max="3841" width="8.75" style="2"/>
    <col min="3842" max="3842" width="30.875" style="2" customWidth="1"/>
    <col min="3843" max="3843" width="34.5" style="2" customWidth="1"/>
    <col min="3844" max="3844" width="32" style="2" customWidth="1"/>
    <col min="3845" max="3845" width="18.625" style="2" customWidth="1"/>
    <col min="3846" max="3846" width="17.625" style="2" customWidth="1"/>
    <col min="3847" max="3847" width="22.5" style="2" customWidth="1"/>
    <col min="3848" max="4097" width="8.75" style="2"/>
    <col min="4098" max="4098" width="30.875" style="2" customWidth="1"/>
    <col min="4099" max="4099" width="34.5" style="2" customWidth="1"/>
    <col min="4100" max="4100" width="32" style="2" customWidth="1"/>
    <col min="4101" max="4101" width="18.625" style="2" customWidth="1"/>
    <col min="4102" max="4102" width="17.625" style="2" customWidth="1"/>
    <col min="4103" max="4103" width="22.5" style="2" customWidth="1"/>
    <col min="4104" max="4353" width="8.75" style="2"/>
    <col min="4354" max="4354" width="30.875" style="2" customWidth="1"/>
    <col min="4355" max="4355" width="34.5" style="2" customWidth="1"/>
    <col min="4356" max="4356" width="32" style="2" customWidth="1"/>
    <col min="4357" max="4357" width="18.625" style="2" customWidth="1"/>
    <col min="4358" max="4358" width="17.625" style="2" customWidth="1"/>
    <col min="4359" max="4359" width="22.5" style="2" customWidth="1"/>
    <col min="4360" max="4609" width="8.75" style="2"/>
    <col min="4610" max="4610" width="30.875" style="2" customWidth="1"/>
    <col min="4611" max="4611" width="34.5" style="2" customWidth="1"/>
    <col min="4612" max="4612" width="32" style="2" customWidth="1"/>
    <col min="4613" max="4613" width="18.625" style="2" customWidth="1"/>
    <col min="4614" max="4614" width="17.625" style="2" customWidth="1"/>
    <col min="4615" max="4615" width="22.5" style="2" customWidth="1"/>
    <col min="4616" max="4865" width="8.75" style="2"/>
    <col min="4866" max="4866" width="30.875" style="2" customWidth="1"/>
    <col min="4867" max="4867" width="34.5" style="2" customWidth="1"/>
    <col min="4868" max="4868" width="32" style="2" customWidth="1"/>
    <col min="4869" max="4869" width="18.625" style="2" customWidth="1"/>
    <col min="4870" max="4870" width="17.625" style="2" customWidth="1"/>
    <col min="4871" max="4871" width="22.5" style="2" customWidth="1"/>
    <col min="4872" max="5121" width="8.75" style="2"/>
    <col min="5122" max="5122" width="30.875" style="2" customWidth="1"/>
    <col min="5123" max="5123" width="34.5" style="2" customWidth="1"/>
    <col min="5124" max="5124" width="32" style="2" customWidth="1"/>
    <col min="5125" max="5125" width="18.625" style="2" customWidth="1"/>
    <col min="5126" max="5126" width="17.625" style="2" customWidth="1"/>
    <col min="5127" max="5127" width="22.5" style="2" customWidth="1"/>
    <col min="5128" max="5377" width="8.75" style="2"/>
    <col min="5378" max="5378" width="30.875" style="2" customWidth="1"/>
    <col min="5379" max="5379" width="34.5" style="2" customWidth="1"/>
    <col min="5380" max="5380" width="32" style="2" customWidth="1"/>
    <col min="5381" max="5381" width="18.625" style="2" customWidth="1"/>
    <col min="5382" max="5382" width="17.625" style="2" customWidth="1"/>
    <col min="5383" max="5383" width="22.5" style="2" customWidth="1"/>
    <col min="5384" max="5633" width="8.75" style="2"/>
    <col min="5634" max="5634" width="30.875" style="2" customWidth="1"/>
    <col min="5635" max="5635" width="34.5" style="2" customWidth="1"/>
    <col min="5636" max="5636" width="32" style="2" customWidth="1"/>
    <col min="5637" max="5637" width="18.625" style="2" customWidth="1"/>
    <col min="5638" max="5638" width="17.625" style="2" customWidth="1"/>
    <col min="5639" max="5639" width="22.5" style="2" customWidth="1"/>
    <col min="5640" max="5889" width="8.75" style="2"/>
    <col min="5890" max="5890" width="30.875" style="2" customWidth="1"/>
    <col min="5891" max="5891" width="34.5" style="2" customWidth="1"/>
    <col min="5892" max="5892" width="32" style="2" customWidth="1"/>
    <col min="5893" max="5893" width="18.625" style="2" customWidth="1"/>
    <col min="5894" max="5894" width="17.625" style="2" customWidth="1"/>
    <col min="5895" max="5895" width="22.5" style="2" customWidth="1"/>
    <col min="5896" max="6145" width="8.75" style="2"/>
    <col min="6146" max="6146" width="30.875" style="2" customWidth="1"/>
    <col min="6147" max="6147" width="34.5" style="2" customWidth="1"/>
    <col min="6148" max="6148" width="32" style="2" customWidth="1"/>
    <col min="6149" max="6149" width="18.625" style="2" customWidth="1"/>
    <col min="6150" max="6150" width="17.625" style="2" customWidth="1"/>
    <col min="6151" max="6151" width="22.5" style="2" customWidth="1"/>
    <col min="6152" max="6401" width="8.75" style="2"/>
    <col min="6402" max="6402" width="30.875" style="2" customWidth="1"/>
    <col min="6403" max="6403" width="34.5" style="2" customWidth="1"/>
    <col min="6404" max="6404" width="32" style="2" customWidth="1"/>
    <col min="6405" max="6405" width="18.625" style="2" customWidth="1"/>
    <col min="6406" max="6406" width="17.625" style="2" customWidth="1"/>
    <col min="6407" max="6407" width="22.5" style="2" customWidth="1"/>
    <col min="6408" max="6657" width="8.75" style="2"/>
    <col min="6658" max="6658" width="30.875" style="2" customWidth="1"/>
    <col min="6659" max="6659" width="34.5" style="2" customWidth="1"/>
    <col min="6660" max="6660" width="32" style="2" customWidth="1"/>
    <col min="6661" max="6661" width="18.625" style="2" customWidth="1"/>
    <col min="6662" max="6662" width="17.625" style="2" customWidth="1"/>
    <col min="6663" max="6663" width="22.5" style="2" customWidth="1"/>
    <col min="6664" max="6913" width="8.75" style="2"/>
    <col min="6914" max="6914" width="30.875" style="2" customWidth="1"/>
    <col min="6915" max="6915" width="34.5" style="2" customWidth="1"/>
    <col min="6916" max="6916" width="32" style="2" customWidth="1"/>
    <col min="6917" max="6917" width="18.625" style="2" customWidth="1"/>
    <col min="6918" max="6918" width="17.625" style="2" customWidth="1"/>
    <col min="6919" max="6919" width="22.5" style="2" customWidth="1"/>
    <col min="6920" max="7169" width="8.75" style="2"/>
    <col min="7170" max="7170" width="30.875" style="2" customWidth="1"/>
    <col min="7171" max="7171" width="34.5" style="2" customWidth="1"/>
    <col min="7172" max="7172" width="32" style="2" customWidth="1"/>
    <col min="7173" max="7173" width="18.625" style="2" customWidth="1"/>
    <col min="7174" max="7174" width="17.625" style="2" customWidth="1"/>
    <col min="7175" max="7175" width="22.5" style="2" customWidth="1"/>
    <col min="7176" max="7425" width="8.75" style="2"/>
    <col min="7426" max="7426" width="30.875" style="2" customWidth="1"/>
    <col min="7427" max="7427" width="34.5" style="2" customWidth="1"/>
    <col min="7428" max="7428" width="32" style="2" customWidth="1"/>
    <col min="7429" max="7429" width="18.625" style="2" customWidth="1"/>
    <col min="7430" max="7430" width="17.625" style="2" customWidth="1"/>
    <col min="7431" max="7431" width="22.5" style="2" customWidth="1"/>
    <col min="7432" max="7681" width="8.75" style="2"/>
    <col min="7682" max="7682" width="30.875" style="2" customWidth="1"/>
    <col min="7683" max="7683" width="34.5" style="2" customWidth="1"/>
    <col min="7684" max="7684" width="32" style="2" customWidth="1"/>
    <col min="7685" max="7685" width="18.625" style="2" customWidth="1"/>
    <col min="7686" max="7686" width="17.625" style="2" customWidth="1"/>
    <col min="7687" max="7687" width="22.5" style="2" customWidth="1"/>
    <col min="7688" max="7937" width="8.75" style="2"/>
    <col min="7938" max="7938" width="30.875" style="2" customWidth="1"/>
    <col min="7939" max="7939" width="34.5" style="2" customWidth="1"/>
    <col min="7940" max="7940" width="32" style="2" customWidth="1"/>
    <col min="7941" max="7941" width="18.625" style="2" customWidth="1"/>
    <col min="7942" max="7942" width="17.625" style="2" customWidth="1"/>
    <col min="7943" max="7943" width="22.5" style="2" customWidth="1"/>
    <col min="7944" max="8193" width="8.75" style="2"/>
    <col min="8194" max="8194" width="30.875" style="2" customWidth="1"/>
    <col min="8195" max="8195" width="34.5" style="2" customWidth="1"/>
    <col min="8196" max="8196" width="32" style="2" customWidth="1"/>
    <col min="8197" max="8197" width="18.625" style="2" customWidth="1"/>
    <col min="8198" max="8198" width="17.625" style="2" customWidth="1"/>
    <col min="8199" max="8199" width="22.5" style="2" customWidth="1"/>
    <col min="8200" max="8449" width="8.75" style="2"/>
    <col min="8450" max="8450" width="30.875" style="2" customWidth="1"/>
    <col min="8451" max="8451" width="34.5" style="2" customWidth="1"/>
    <col min="8452" max="8452" width="32" style="2" customWidth="1"/>
    <col min="8453" max="8453" width="18.625" style="2" customWidth="1"/>
    <col min="8454" max="8454" width="17.625" style="2" customWidth="1"/>
    <col min="8455" max="8455" width="22.5" style="2" customWidth="1"/>
    <col min="8456" max="8705" width="8.75" style="2"/>
    <col min="8706" max="8706" width="30.875" style="2" customWidth="1"/>
    <col min="8707" max="8707" width="34.5" style="2" customWidth="1"/>
    <col min="8708" max="8708" width="32" style="2" customWidth="1"/>
    <col min="8709" max="8709" width="18.625" style="2" customWidth="1"/>
    <col min="8710" max="8710" width="17.625" style="2" customWidth="1"/>
    <col min="8711" max="8711" width="22.5" style="2" customWidth="1"/>
    <col min="8712" max="8961" width="8.75" style="2"/>
    <col min="8962" max="8962" width="30.875" style="2" customWidth="1"/>
    <col min="8963" max="8963" width="34.5" style="2" customWidth="1"/>
    <col min="8964" max="8964" width="32" style="2" customWidth="1"/>
    <col min="8965" max="8965" width="18.625" style="2" customWidth="1"/>
    <col min="8966" max="8966" width="17.625" style="2" customWidth="1"/>
    <col min="8967" max="8967" width="22.5" style="2" customWidth="1"/>
    <col min="8968" max="9217" width="8.75" style="2"/>
    <col min="9218" max="9218" width="30.875" style="2" customWidth="1"/>
    <col min="9219" max="9219" width="34.5" style="2" customWidth="1"/>
    <col min="9220" max="9220" width="32" style="2" customWidth="1"/>
    <col min="9221" max="9221" width="18.625" style="2" customWidth="1"/>
    <col min="9222" max="9222" width="17.625" style="2" customWidth="1"/>
    <col min="9223" max="9223" width="22.5" style="2" customWidth="1"/>
    <col min="9224" max="9473" width="8.75" style="2"/>
    <col min="9474" max="9474" width="30.875" style="2" customWidth="1"/>
    <col min="9475" max="9475" width="34.5" style="2" customWidth="1"/>
    <col min="9476" max="9476" width="32" style="2" customWidth="1"/>
    <col min="9477" max="9477" width="18.625" style="2" customWidth="1"/>
    <col min="9478" max="9478" width="17.625" style="2" customWidth="1"/>
    <col min="9479" max="9479" width="22.5" style="2" customWidth="1"/>
    <col min="9480" max="9729" width="8.75" style="2"/>
    <col min="9730" max="9730" width="30.875" style="2" customWidth="1"/>
    <col min="9731" max="9731" width="34.5" style="2" customWidth="1"/>
    <col min="9732" max="9732" width="32" style="2" customWidth="1"/>
    <col min="9733" max="9733" width="18.625" style="2" customWidth="1"/>
    <col min="9734" max="9734" width="17.625" style="2" customWidth="1"/>
    <col min="9735" max="9735" width="22.5" style="2" customWidth="1"/>
    <col min="9736" max="9985" width="8.75" style="2"/>
    <col min="9986" max="9986" width="30.875" style="2" customWidth="1"/>
    <col min="9987" max="9987" width="34.5" style="2" customWidth="1"/>
    <col min="9988" max="9988" width="32" style="2" customWidth="1"/>
    <col min="9989" max="9989" width="18.625" style="2" customWidth="1"/>
    <col min="9990" max="9990" width="17.625" style="2" customWidth="1"/>
    <col min="9991" max="9991" width="22.5" style="2" customWidth="1"/>
    <col min="9992" max="10241" width="8.75" style="2"/>
    <col min="10242" max="10242" width="30.875" style="2" customWidth="1"/>
    <col min="10243" max="10243" width="34.5" style="2" customWidth="1"/>
    <col min="10244" max="10244" width="32" style="2" customWidth="1"/>
    <col min="10245" max="10245" width="18.625" style="2" customWidth="1"/>
    <col min="10246" max="10246" width="17.625" style="2" customWidth="1"/>
    <col min="10247" max="10247" width="22.5" style="2" customWidth="1"/>
    <col min="10248" max="10497" width="8.75" style="2"/>
    <col min="10498" max="10498" width="30.875" style="2" customWidth="1"/>
    <col min="10499" max="10499" width="34.5" style="2" customWidth="1"/>
    <col min="10500" max="10500" width="32" style="2" customWidth="1"/>
    <col min="10501" max="10501" width="18.625" style="2" customWidth="1"/>
    <col min="10502" max="10502" width="17.625" style="2" customWidth="1"/>
    <col min="10503" max="10503" width="22.5" style="2" customWidth="1"/>
    <col min="10504" max="10753" width="8.75" style="2"/>
    <col min="10754" max="10754" width="30.875" style="2" customWidth="1"/>
    <col min="10755" max="10755" width="34.5" style="2" customWidth="1"/>
    <col min="10756" max="10756" width="32" style="2" customWidth="1"/>
    <col min="10757" max="10757" width="18.625" style="2" customWidth="1"/>
    <col min="10758" max="10758" width="17.625" style="2" customWidth="1"/>
    <col min="10759" max="10759" width="22.5" style="2" customWidth="1"/>
    <col min="10760" max="11009" width="8.75" style="2"/>
    <col min="11010" max="11010" width="30.875" style="2" customWidth="1"/>
    <col min="11011" max="11011" width="34.5" style="2" customWidth="1"/>
    <col min="11012" max="11012" width="32" style="2" customWidth="1"/>
    <col min="11013" max="11013" width="18.625" style="2" customWidth="1"/>
    <col min="11014" max="11014" width="17.625" style="2" customWidth="1"/>
    <col min="11015" max="11015" width="22.5" style="2" customWidth="1"/>
    <col min="11016" max="11265" width="8.75" style="2"/>
    <col min="11266" max="11266" width="30.875" style="2" customWidth="1"/>
    <col min="11267" max="11267" width="34.5" style="2" customWidth="1"/>
    <col min="11268" max="11268" width="32" style="2" customWidth="1"/>
    <col min="11269" max="11269" width="18.625" style="2" customWidth="1"/>
    <col min="11270" max="11270" width="17.625" style="2" customWidth="1"/>
    <col min="11271" max="11271" width="22.5" style="2" customWidth="1"/>
    <col min="11272" max="11521" width="8.75" style="2"/>
    <col min="11522" max="11522" width="30.875" style="2" customWidth="1"/>
    <col min="11523" max="11523" width="34.5" style="2" customWidth="1"/>
    <col min="11524" max="11524" width="32" style="2" customWidth="1"/>
    <col min="11525" max="11525" width="18.625" style="2" customWidth="1"/>
    <col min="11526" max="11526" width="17.625" style="2" customWidth="1"/>
    <col min="11527" max="11527" width="22.5" style="2" customWidth="1"/>
    <col min="11528" max="11777" width="8.75" style="2"/>
    <col min="11778" max="11778" width="30.875" style="2" customWidth="1"/>
    <col min="11779" max="11779" width="34.5" style="2" customWidth="1"/>
    <col min="11780" max="11780" width="32" style="2" customWidth="1"/>
    <col min="11781" max="11781" width="18.625" style="2" customWidth="1"/>
    <col min="11782" max="11782" width="17.625" style="2" customWidth="1"/>
    <col min="11783" max="11783" width="22.5" style="2" customWidth="1"/>
    <col min="11784" max="12033" width="8.75" style="2"/>
    <col min="12034" max="12034" width="30.875" style="2" customWidth="1"/>
    <col min="12035" max="12035" width="34.5" style="2" customWidth="1"/>
    <col min="12036" max="12036" width="32" style="2" customWidth="1"/>
    <col min="12037" max="12037" width="18.625" style="2" customWidth="1"/>
    <col min="12038" max="12038" width="17.625" style="2" customWidth="1"/>
    <col min="12039" max="12039" width="22.5" style="2" customWidth="1"/>
    <col min="12040" max="12289" width="8.75" style="2"/>
    <col min="12290" max="12290" width="30.875" style="2" customWidth="1"/>
    <col min="12291" max="12291" width="34.5" style="2" customWidth="1"/>
    <col min="12292" max="12292" width="32" style="2" customWidth="1"/>
    <col min="12293" max="12293" width="18.625" style="2" customWidth="1"/>
    <col min="12294" max="12294" width="17.625" style="2" customWidth="1"/>
    <col min="12295" max="12295" width="22.5" style="2" customWidth="1"/>
    <col min="12296" max="12545" width="8.75" style="2"/>
    <col min="12546" max="12546" width="30.875" style="2" customWidth="1"/>
    <col min="12547" max="12547" width="34.5" style="2" customWidth="1"/>
    <col min="12548" max="12548" width="32" style="2" customWidth="1"/>
    <col min="12549" max="12549" width="18.625" style="2" customWidth="1"/>
    <col min="12550" max="12550" width="17.625" style="2" customWidth="1"/>
    <col min="12551" max="12551" width="22.5" style="2" customWidth="1"/>
    <col min="12552" max="12801" width="8.75" style="2"/>
    <col min="12802" max="12802" width="30.875" style="2" customWidth="1"/>
    <col min="12803" max="12803" width="34.5" style="2" customWidth="1"/>
    <col min="12804" max="12804" width="32" style="2" customWidth="1"/>
    <col min="12805" max="12805" width="18.625" style="2" customWidth="1"/>
    <col min="12806" max="12806" width="17.625" style="2" customWidth="1"/>
    <col min="12807" max="12807" width="22.5" style="2" customWidth="1"/>
    <col min="12808" max="13057" width="8.75" style="2"/>
    <col min="13058" max="13058" width="30.875" style="2" customWidth="1"/>
    <col min="13059" max="13059" width="34.5" style="2" customWidth="1"/>
    <col min="13060" max="13060" width="32" style="2" customWidth="1"/>
    <col min="13061" max="13061" width="18.625" style="2" customWidth="1"/>
    <col min="13062" max="13062" width="17.625" style="2" customWidth="1"/>
    <col min="13063" max="13063" width="22.5" style="2" customWidth="1"/>
    <col min="13064" max="13313" width="8.75" style="2"/>
    <col min="13314" max="13314" width="30.875" style="2" customWidth="1"/>
    <col min="13315" max="13315" width="34.5" style="2" customWidth="1"/>
    <col min="13316" max="13316" width="32" style="2" customWidth="1"/>
    <col min="13317" max="13317" width="18.625" style="2" customWidth="1"/>
    <col min="13318" max="13318" width="17.625" style="2" customWidth="1"/>
    <col min="13319" max="13319" width="22.5" style="2" customWidth="1"/>
    <col min="13320" max="13569" width="8.75" style="2"/>
    <col min="13570" max="13570" width="30.875" style="2" customWidth="1"/>
    <col min="13571" max="13571" width="34.5" style="2" customWidth="1"/>
    <col min="13572" max="13572" width="32" style="2" customWidth="1"/>
    <col min="13573" max="13573" width="18.625" style="2" customWidth="1"/>
    <col min="13574" max="13574" width="17.625" style="2" customWidth="1"/>
    <col min="13575" max="13575" width="22.5" style="2" customWidth="1"/>
    <col min="13576" max="13825" width="8.75" style="2"/>
    <col min="13826" max="13826" width="30.875" style="2" customWidth="1"/>
    <col min="13827" max="13827" width="34.5" style="2" customWidth="1"/>
    <col min="13828" max="13828" width="32" style="2" customWidth="1"/>
    <col min="13829" max="13829" width="18.625" style="2" customWidth="1"/>
    <col min="13830" max="13830" width="17.625" style="2" customWidth="1"/>
    <col min="13831" max="13831" width="22.5" style="2" customWidth="1"/>
    <col min="13832" max="14081" width="8.75" style="2"/>
    <col min="14082" max="14082" width="30.875" style="2" customWidth="1"/>
    <col min="14083" max="14083" width="34.5" style="2" customWidth="1"/>
    <col min="14084" max="14084" width="32" style="2" customWidth="1"/>
    <col min="14085" max="14085" width="18.625" style="2" customWidth="1"/>
    <col min="14086" max="14086" width="17.625" style="2" customWidth="1"/>
    <col min="14087" max="14087" width="22.5" style="2" customWidth="1"/>
    <col min="14088" max="14337" width="8.75" style="2"/>
    <col min="14338" max="14338" width="30.875" style="2" customWidth="1"/>
    <col min="14339" max="14339" width="34.5" style="2" customWidth="1"/>
    <col min="14340" max="14340" width="32" style="2" customWidth="1"/>
    <col min="14341" max="14341" width="18.625" style="2" customWidth="1"/>
    <col min="14342" max="14342" width="17.625" style="2" customWidth="1"/>
    <col min="14343" max="14343" width="22.5" style="2" customWidth="1"/>
    <col min="14344" max="14593" width="8.75" style="2"/>
    <col min="14594" max="14594" width="30.875" style="2" customWidth="1"/>
    <col min="14595" max="14595" width="34.5" style="2" customWidth="1"/>
    <col min="14596" max="14596" width="32" style="2" customWidth="1"/>
    <col min="14597" max="14597" width="18.625" style="2" customWidth="1"/>
    <col min="14598" max="14598" width="17.625" style="2" customWidth="1"/>
    <col min="14599" max="14599" width="22.5" style="2" customWidth="1"/>
    <col min="14600" max="14849" width="8.75" style="2"/>
    <col min="14850" max="14850" width="30.875" style="2" customWidth="1"/>
    <col min="14851" max="14851" width="34.5" style="2" customWidth="1"/>
    <col min="14852" max="14852" width="32" style="2" customWidth="1"/>
    <col min="14853" max="14853" width="18.625" style="2" customWidth="1"/>
    <col min="14854" max="14854" width="17.625" style="2" customWidth="1"/>
    <col min="14855" max="14855" width="22.5" style="2" customWidth="1"/>
    <col min="14856" max="15105" width="8.75" style="2"/>
    <col min="15106" max="15106" width="30.875" style="2" customWidth="1"/>
    <col min="15107" max="15107" width="34.5" style="2" customWidth="1"/>
    <col min="15108" max="15108" width="32" style="2" customWidth="1"/>
    <col min="15109" max="15109" width="18.625" style="2" customWidth="1"/>
    <col min="15110" max="15110" width="17.625" style="2" customWidth="1"/>
    <col min="15111" max="15111" width="22.5" style="2" customWidth="1"/>
    <col min="15112" max="15361" width="8.75" style="2"/>
    <col min="15362" max="15362" width="30.875" style="2" customWidth="1"/>
    <col min="15363" max="15363" width="34.5" style="2" customWidth="1"/>
    <col min="15364" max="15364" width="32" style="2" customWidth="1"/>
    <col min="15365" max="15365" width="18.625" style="2" customWidth="1"/>
    <col min="15366" max="15366" width="17.625" style="2" customWidth="1"/>
    <col min="15367" max="15367" width="22.5" style="2" customWidth="1"/>
    <col min="15368" max="15617" width="8.75" style="2"/>
    <col min="15618" max="15618" width="30.875" style="2" customWidth="1"/>
    <col min="15619" max="15619" width="34.5" style="2" customWidth="1"/>
    <col min="15620" max="15620" width="32" style="2" customWidth="1"/>
    <col min="15621" max="15621" width="18.625" style="2" customWidth="1"/>
    <col min="15622" max="15622" width="17.625" style="2" customWidth="1"/>
    <col min="15623" max="15623" width="22.5" style="2" customWidth="1"/>
    <col min="15624" max="15873" width="8.75" style="2"/>
    <col min="15874" max="15874" width="30.875" style="2" customWidth="1"/>
    <col min="15875" max="15875" width="34.5" style="2" customWidth="1"/>
    <col min="15876" max="15876" width="32" style="2" customWidth="1"/>
    <col min="15877" max="15877" width="18.625" style="2" customWidth="1"/>
    <col min="15878" max="15878" width="17.625" style="2" customWidth="1"/>
    <col min="15879" max="15879" width="22.5" style="2" customWidth="1"/>
    <col min="15880" max="16129" width="8.75" style="2"/>
    <col min="16130" max="16130" width="30.875" style="2" customWidth="1"/>
    <col min="16131" max="16131" width="34.5" style="2" customWidth="1"/>
    <col min="16132" max="16132" width="32" style="2" customWidth="1"/>
    <col min="16133" max="16133" width="18.625" style="2" customWidth="1"/>
    <col min="16134" max="16134" width="17.625" style="2" customWidth="1"/>
    <col min="16135" max="16135" width="22.5" style="2" customWidth="1"/>
    <col min="16136" max="16384" width="8.75" style="2"/>
  </cols>
  <sheetData>
    <row r="2" spans="2:7" ht="15.75" thickBot="1">
      <c r="B2" s="1" t="s">
        <v>37</v>
      </c>
    </row>
    <row r="3" spans="2:7" ht="15.75" thickBot="1">
      <c r="B3" s="4" t="s">
        <v>38</v>
      </c>
      <c r="C3" s="191" t="s">
        <v>39</v>
      </c>
      <c r="D3" s="190" t="s">
        <v>40</v>
      </c>
      <c r="E3" s="190" t="s">
        <v>330</v>
      </c>
    </row>
    <row r="4" spans="2:7">
      <c r="B4" s="6" t="s">
        <v>9</v>
      </c>
      <c r="C4" s="7" t="s">
        <v>331</v>
      </c>
      <c r="D4" s="7" t="s">
        <v>332</v>
      </c>
      <c r="E4" s="2" t="s">
        <v>333</v>
      </c>
      <c r="F4" s="2">
        <v>100</v>
      </c>
      <c r="G4" s="2">
        <v>1000</v>
      </c>
    </row>
    <row r="5" spans="2:7" ht="0.95" customHeight="1">
      <c r="B5" s="6"/>
      <c r="C5" s="7"/>
      <c r="D5" s="7"/>
    </row>
    <row r="6" spans="2:7">
      <c r="B6" s="8" t="s">
        <v>10</v>
      </c>
      <c r="C6" s="9" t="s">
        <v>334</v>
      </c>
      <c r="D6" s="9" t="s">
        <v>335</v>
      </c>
      <c r="E6" s="2" t="s">
        <v>243</v>
      </c>
      <c r="F6" s="2">
        <v>1</v>
      </c>
    </row>
    <row r="7" spans="2:7" ht="0.95" customHeight="1">
      <c r="B7" s="8"/>
      <c r="C7" s="9"/>
      <c r="D7" s="9"/>
    </row>
    <row r="8" spans="2:7">
      <c r="B8" s="6" t="s">
        <v>11</v>
      </c>
      <c r="C8" s="7" t="s">
        <v>336</v>
      </c>
      <c r="D8" s="7" t="s">
        <v>337</v>
      </c>
      <c r="E8" s="2" t="s">
        <v>243</v>
      </c>
      <c r="F8" s="2">
        <v>1</v>
      </c>
    </row>
    <row r="9" spans="2:7" ht="0.95" customHeight="1">
      <c r="B9" s="6"/>
      <c r="C9" s="7"/>
      <c r="D9" s="7"/>
    </row>
    <row r="10" spans="2:7">
      <c r="B10" s="12" t="s">
        <v>12</v>
      </c>
      <c r="C10" s="9" t="s">
        <v>338</v>
      </c>
      <c r="D10" s="9" t="s">
        <v>339</v>
      </c>
      <c r="E10" s="2" t="s">
        <v>340</v>
      </c>
      <c r="F10" s="2">
        <v>0</v>
      </c>
      <c r="G10" s="2">
        <v>1</v>
      </c>
    </row>
    <row r="11" spans="2:7" ht="0.95" customHeight="1">
      <c r="B11" s="12"/>
      <c r="C11" s="9"/>
      <c r="D11" s="9"/>
    </row>
    <row r="12" spans="2:7" ht="15" thickBot="1">
      <c r="B12" s="13" t="s">
        <v>13</v>
      </c>
      <c r="C12" s="14" t="s">
        <v>338</v>
      </c>
      <c r="D12" s="14" t="s">
        <v>339</v>
      </c>
      <c r="E12" s="2" t="s">
        <v>340</v>
      </c>
      <c r="F12" s="2">
        <v>0</v>
      </c>
      <c r="G12" s="2">
        <v>1</v>
      </c>
    </row>
    <row r="13" spans="2:7">
      <c r="B13" s="15" t="s">
        <v>41</v>
      </c>
    </row>
  </sheetData>
  <hyperlinks>
    <hyperlink ref="B10" location="_ftn1" display="_ftn1" xr:uid="{D00D3FE6-9943-470B-8575-B666E39FFDD7}"/>
    <hyperlink ref="B13" location="_ftnref1" display="_ftnref1" xr:uid="{64F85E10-CC29-4ADD-84C8-7B0EE5BD5799}"/>
  </hyperlinks>
  <pageMargins left="0.39370078740157483" right="0.39370078740157483" top="0.78740157480314965" bottom="0.78740157480314965" header="0.51181102362204722" footer="0.51181102362204722"/>
  <pageSetup paperSize="9" orientation="portrait" horizontalDpi="300" vertic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A6B30-2E10-49B8-93C0-41EA652D1518}">
  <sheetPr codeName="Sheet4"/>
  <dimension ref="B2:E7"/>
  <sheetViews>
    <sheetView zoomScale="150" zoomScaleNormal="150" workbookViewId="0">
      <selection activeCell="E25" sqref="E25"/>
    </sheetView>
  </sheetViews>
  <sheetFormatPr defaultRowHeight="14.25"/>
  <cols>
    <col min="1" max="1" width="8.75" style="2"/>
    <col min="2" max="2" width="18.875" style="2" customWidth="1"/>
    <col min="3" max="3" width="22.125" style="2" customWidth="1"/>
    <col min="4" max="4" width="19.125" style="2" customWidth="1"/>
    <col min="5" max="5" width="22.5" style="2" customWidth="1"/>
    <col min="6" max="257" width="8.75" style="2"/>
    <col min="258" max="258" width="18.875" style="2" customWidth="1"/>
    <col min="259" max="259" width="22.125" style="2" customWidth="1"/>
    <col min="260" max="260" width="19.125" style="2" customWidth="1"/>
    <col min="261" max="261" width="22.5" style="2" customWidth="1"/>
    <col min="262" max="513" width="8.75" style="2"/>
    <col min="514" max="514" width="18.875" style="2" customWidth="1"/>
    <col min="515" max="515" width="22.125" style="2" customWidth="1"/>
    <col min="516" max="516" width="19.125" style="2" customWidth="1"/>
    <col min="517" max="517" width="22.5" style="2" customWidth="1"/>
    <col min="518" max="769" width="8.75" style="2"/>
    <col min="770" max="770" width="18.875" style="2" customWidth="1"/>
    <col min="771" max="771" width="22.125" style="2" customWidth="1"/>
    <col min="772" max="772" width="19.125" style="2" customWidth="1"/>
    <col min="773" max="773" width="22.5" style="2" customWidth="1"/>
    <col min="774" max="1025" width="8.75" style="2"/>
    <col min="1026" max="1026" width="18.875" style="2" customWidth="1"/>
    <col min="1027" max="1027" width="22.125" style="2" customWidth="1"/>
    <col min="1028" max="1028" width="19.125" style="2" customWidth="1"/>
    <col min="1029" max="1029" width="22.5" style="2" customWidth="1"/>
    <col min="1030" max="1281" width="8.75" style="2"/>
    <col min="1282" max="1282" width="18.875" style="2" customWidth="1"/>
    <col min="1283" max="1283" width="22.125" style="2" customWidth="1"/>
    <col min="1284" max="1284" width="19.125" style="2" customWidth="1"/>
    <col min="1285" max="1285" width="22.5" style="2" customWidth="1"/>
    <col min="1286" max="1537" width="8.75" style="2"/>
    <col min="1538" max="1538" width="18.875" style="2" customWidth="1"/>
    <col min="1539" max="1539" width="22.125" style="2" customWidth="1"/>
    <col min="1540" max="1540" width="19.125" style="2" customWidth="1"/>
    <col min="1541" max="1541" width="22.5" style="2" customWidth="1"/>
    <col min="1542" max="1793" width="8.75" style="2"/>
    <col min="1794" max="1794" width="18.875" style="2" customWidth="1"/>
    <col min="1795" max="1795" width="22.125" style="2" customWidth="1"/>
    <col min="1796" max="1796" width="19.125" style="2" customWidth="1"/>
    <col min="1797" max="1797" width="22.5" style="2" customWidth="1"/>
    <col min="1798" max="2049" width="8.75" style="2"/>
    <col min="2050" max="2050" width="18.875" style="2" customWidth="1"/>
    <col min="2051" max="2051" width="22.125" style="2" customWidth="1"/>
    <col min="2052" max="2052" width="19.125" style="2" customWidth="1"/>
    <col min="2053" max="2053" width="22.5" style="2" customWidth="1"/>
    <col min="2054" max="2305" width="8.75" style="2"/>
    <col min="2306" max="2306" width="18.875" style="2" customWidth="1"/>
    <col min="2307" max="2307" width="22.125" style="2" customWidth="1"/>
    <col min="2308" max="2308" width="19.125" style="2" customWidth="1"/>
    <col min="2309" max="2309" width="22.5" style="2" customWidth="1"/>
    <col min="2310" max="2561" width="8.75" style="2"/>
    <col min="2562" max="2562" width="18.875" style="2" customWidth="1"/>
    <col min="2563" max="2563" width="22.125" style="2" customWidth="1"/>
    <col min="2564" max="2564" width="19.125" style="2" customWidth="1"/>
    <col min="2565" max="2565" width="22.5" style="2" customWidth="1"/>
    <col min="2566" max="2817" width="8.75" style="2"/>
    <col min="2818" max="2818" width="18.875" style="2" customWidth="1"/>
    <col min="2819" max="2819" width="22.125" style="2" customWidth="1"/>
    <col min="2820" max="2820" width="19.125" style="2" customWidth="1"/>
    <col min="2821" max="2821" width="22.5" style="2" customWidth="1"/>
    <col min="2822" max="3073" width="8.75" style="2"/>
    <col min="3074" max="3074" width="18.875" style="2" customWidth="1"/>
    <col min="3075" max="3075" width="22.125" style="2" customWidth="1"/>
    <col min="3076" max="3076" width="19.125" style="2" customWidth="1"/>
    <col min="3077" max="3077" width="22.5" style="2" customWidth="1"/>
    <col min="3078" max="3329" width="8.75" style="2"/>
    <col min="3330" max="3330" width="18.875" style="2" customWidth="1"/>
    <col min="3331" max="3331" width="22.125" style="2" customWidth="1"/>
    <col min="3332" max="3332" width="19.125" style="2" customWidth="1"/>
    <col min="3333" max="3333" width="22.5" style="2" customWidth="1"/>
    <col min="3334" max="3585" width="8.75" style="2"/>
    <col min="3586" max="3586" width="18.875" style="2" customWidth="1"/>
    <col min="3587" max="3587" width="22.125" style="2" customWidth="1"/>
    <col min="3588" max="3588" width="19.125" style="2" customWidth="1"/>
    <col min="3589" max="3589" width="22.5" style="2" customWidth="1"/>
    <col min="3590" max="3841" width="8.75" style="2"/>
    <col min="3842" max="3842" width="18.875" style="2" customWidth="1"/>
    <col min="3843" max="3843" width="22.125" style="2" customWidth="1"/>
    <col min="3844" max="3844" width="19.125" style="2" customWidth="1"/>
    <col min="3845" max="3845" width="22.5" style="2" customWidth="1"/>
    <col min="3846" max="4097" width="8.75" style="2"/>
    <col min="4098" max="4098" width="18.875" style="2" customWidth="1"/>
    <col min="4099" max="4099" width="22.125" style="2" customWidth="1"/>
    <col min="4100" max="4100" width="19.125" style="2" customWidth="1"/>
    <col min="4101" max="4101" width="22.5" style="2" customWidth="1"/>
    <col min="4102" max="4353" width="8.75" style="2"/>
    <col min="4354" max="4354" width="18.875" style="2" customWidth="1"/>
    <col min="4355" max="4355" width="22.125" style="2" customWidth="1"/>
    <col min="4356" max="4356" width="19.125" style="2" customWidth="1"/>
    <col min="4357" max="4357" width="22.5" style="2" customWidth="1"/>
    <col min="4358" max="4609" width="8.75" style="2"/>
    <col min="4610" max="4610" width="18.875" style="2" customWidth="1"/>
    <col min="4611" max="4611" width="22.125" style="2" customWidth="1"/>
    <col min="4612" max="4612" width="19.125" style="2" customWidth="1"/>
    <col min="4613" max="4613" width="22.5" style="2" customWidth="1"/>
    <col min="4614" max="4865" width="8.75" style="2"/>
    <col min="4866" max="4866" width="18.875" style="2" customWidth="1"/>
    <col min="4867" max="4867" width="22.125" style="2" customWidth="1"/>
    <col min="4868" max="4868" width="19.125" style="2" customWidth="1"/>
    <col min="4869" max="4869" width="22.5" style="2" customWidth="1"/>
    <col min="4870" max="5121" width="8.75" style="2"/>
    <col min="5122" max="5122" width="18.875" style="2" customWidth="1"/>
    <col min="5123" max="5123" width="22.125" style="2" customWidth="1"/>
    <col min="5124" max="5124" width="19.125" style="2" customWidth="1"/>
    <col min="5125" max="5125" width="22.5" style="2" customWidth="1"/>
    <col min="5126" max="5377" width="8.75" style="2"/>
    <col min="5378" max="5378" width="18.875" style="2" customWidth="1"/>
    <col min="5379" max="5379" width="22.125" style="2" customWidth="1"/>
    <col min="5380" max="5380" width="19.125" style="2" customWidth="1"/>
    <col min="5381" max="5381" width="22.5" style="2" customWidth="1"/>
    <col min="5382" max="5633" width="8.75" style="2"/>
    <col min="5634" max="5634" width="18.875" style="2" customWidth="1"/>
    <col min="5635" max="5635" width="22.125" style="2" customWidth="1"/>
    <col min="5636" max="5636" width="19.125" style="2" customWidth="1"/>
    <col min="5637" max="5637" width="22.5" style="2" customWidth="1"/>
    <col min="5638" max="5889" width="8.75" style="2"/>
    <col min="5890" max="5890" width="18.875" style="2" customWidth="1"/>
    <col min="5891" max="5891" width="22.125" style="2" customWidth="1"/>
    <col min="5892" max="5892" width="19.125" style="2" customWidth="1"/>
    <col min="5893" max="5893" width="22.5" style="2" customWidth="1"/>
    <col min="5894" max="6145" width="8.75" style="2"/>
    <col min="6146" max="6146" width="18.875" style="2" customWidth="1"/>
    <col min="6147" max="6147" width="22.125" style="2" customWidth="1"/>
    <col min="6148" max="6148" width="19.125" style="2" customWidth="1"/>
    <col min="6149" max="6149" width="22.5" style="2" customWidth="1"/>
    <col min="6150" max="6401" width="8.75" style="2"/>
    <col min="6402" max="6402" width="18.875" style="2" customWidth="1"/>
    <col min="6403" max="6403" width="22.125" style="2" customWidth="1"/>
    <col min="6404" max="6404" width="19.125" style="2" customWidth="1"/>
    <col min="6405" max="6405" width="22.5" style="2" customWidth="1"/>
    <col min="6406" max="6657" width="8.75" style="2"/>
    <col min="6658" max="6658" width="18.875" style="2" customWidth="1"/>
    <col min="6659" max="6659" width="22.125" style="2" customWidth="1"/>
    <col min="6660" max="6660" width="19.125" style="2" customWidth="1"/>
    <col min="6661" max="6661" width="22.5" style="2" customWidth="1"/>
    <col min="6662" max="6913" width="8.75" style="2"/>
    <col min="6914" max="6914" width="18.875" style="2" customWidth="1"/>
    <col min="6915" max="6915" width="22.125" style="2" customWidth="1"/>
    <col min="6916" max="6916" width="19.125" style="2" customWidth="1"/>
    <col min="6917" max="6917" width="22.5" style="2" customWidth="1"/>
    <col min="6918" max="7169" width="8.75" style="2"/>
    <col min="7170" max="7170" width="18.875" style="2" customWidth="1"/>
    <col min="7171" max="7171" width="22.125" style="2" customWidth="1"/>
    <col min="7172" max="7172" width="19.125" style="2" customWidth="1"/>
    <col min="7173" max="7173" width="22.5" style="2" customWidth="1"/>
    <col min="7174" max="7425" width="8.75" style="2"/>
    <col min="7426" max="7426" width="18.875" style="2" customWidth="1"/>
    <col min="7427" max="7427" width="22.125" style="2" customWidth="1"/>
    <col min="7428" max="7428" width="19.125" style="2" customWidth="1"/>
    <col min="7429" max="7429" width="22.5" style="2" customWidth="1"/>
    <col min="7430" max="7681" width="8.75" style="2"/>
    <col min="7682" max="7682" width="18.875" style="2" customWidth="1"/>
    <col min="7683" max="7683" width="22.125" style="2" customWidth="1"/>
    <col min="7684" max="7684" width="19.125" style="2" customWidth="1"/>
    <col min="7685" max="7685" width="22.5" style="2" customWidth="1"/>
    <col min="7686" max="7937" width="8.75" style="2"/>
    <col min="7938" max="7938" width="18.875" style="2" customWidth="1"/>
    <col min="7939" max="7939" width="22.125" style="2" customWidth="1"/>
    <col min="7940" max="7940" width="19.125" style="2" customWidth="1"/>
    <col min="7941" max="7941" width="22.5" style="2" customWidth="1"/>
    <col min="7942" max="8193" width="8.75" style="2"/>
    <col min="8194" max="8194" width="18.875" style="2" customWidth="1"/>
    <col min="8195" max="8195" width="22.125" style="2" customWidth="1"/>
    <col min="8196" max="8196" width="19.125" style="2" customWidth="1"/>
    <col min="8197" max="8197" width="22.5" style="2" customWidth="1"/>
    <col min="8198" max="8449" width="8.75" style="2"/>
    <col min="8450" max="8450" width="18.875" style="2" customWidth="1"/>
    <col min="8451" max="8451" width="22.125" style="2" customWidth="1"/>
    <col min="8452" max="8452" width="19.125" style="2" customWidth="1"/>
    <col min="8453" max="8453" width="22.5" style="2" customWidth="1"/>
    <col min="8454" max="8705" width="8.75" style="2"/>
    <col min="8706" max="8706" width="18.875" style="2" customWidth="1"/>
    <col min="8707" max="8707" width="22.125" style="2" customWidth="1"/>
    <col min="8708" max="8708" width="19.125" style="2" customWidth="1"/>
    <col min="8709" max="8709" width="22.5" style="2" customWidth="1"/>
    <col min="8710" max="8961" width="8.75" style="2"/>
    <col min="8962" max="8962" width="18.875" style="2" customWidth="1"/>
    <col min="8963" max="8963" width="22.125" style="2" customWidth="1"/>
    <col min="8964" max="8964" width="19.125" style="2" customWidth="1"/>
    <col min="8965" max="8965" width="22.5" style="2" customWidth="1"/>
    <col min="8966" max="9217" width="8.75" style="2"/>
    <col min="9218" max="9218" width="18.875" style="2" customWidth="1"/>
    <col min="9219" max="9219" width="22.125" style="2" customWidth="1"/>
    <col min="9220" max="9220" width="19.125" style="2" customWidth="1"/>
    <col min="9221" max="9221" width="22.5" style="2" customWidth="1"/>
    <col min="9222" max="9473" width="8.75" style="2"/>
    <col min="9474" max="9474" width="18.875" style="2" customWidth="1"/>
    <col min="9475" max="9475" width="22.125" style="2" customWidth="1"/>
    <col min="9476" max="9476" width="19.125" style="2" customWidth="1"/>
    <col min="9477" max="9477" width="22.5" style="2" customWidth="1"/>
    <col min="9478" max="9729" width="8.75" style="2"/>
    <col min="9730" max="9730" width="18.875" style="2" customWidth="1"/>
    <col min="9731" max="9731" width="22.125" style="2" customWidth="1"/>
    <col min="9732" max="9732" width="19.125" style="2" customWidth="1"/>
    <col min="9733" max="9733" width="22.5" style="2" customWidth="1"/>
    <col min="9734" max="9985" width="8.75" style="2"/>
    <col min="9986" max="9986" width="18.875" style="2" customWidth="1"/>
    <col min="9987" max="9987" width="22.125" style="2" customWidth="1"/>
    <col min="9988" max="9988" width="19.125" style="2" customWidth="1"/>
    <col min="9989" max="9989" width="22.5" style="2" customWidth="1"/>
    <col min="9990" max="10241" width="8.75" style="2"/>
    <col min="10242" max="10242" width="18.875" style="2" customWidth="1"/>
    <col min="10243" max="10243" width="22.125" style="2" customWidth="1"/>
    <col min="10244" max="10244" width="19.125" style="2" customWidth="1"/>
    <col min="10245" max="10245" width="22.5" style="2" customWidth="1"/>
    <col min="10246" max="10497" width="8.75" style="2"/>
    <col min="10498" max="10498" width="18.875" style="2" customWidth="1"/>
    <col min="10499" max="10499" width="22.125" style="2" customWidth="1"/>
    <col min="10500" max="10500" width="19.125" style="2" customWidth="1"/>
    <col min="10501" max="10501" width="22.5" style="2" customWidth="1"/>
    <col min="10502" max="10753" width="8.75" style="2"/>
    <col min="10754" max="10754" width="18.875" style="2" customWidth="1"/>
    <col min="10755" max="10755" width="22.125" style="2" customWidth="1"/>
    <col min="10756" max="10756" width="19.125" style="2" customWidth="1"/>
    <col min="10757" max="10757" width="22.5" style="2" customWidth="1"/>
    <col min="10758" max="11009" width="8.75" style="2"/>
    <col min="11010" max="11010" width="18.875" style="2" customWidth="1"/>
    <col min="11011" max="11011" width="22.125" style="2" customWidth="1"/>
    <col min="11012" max="11012" width="19.125" style="2" customWidth="1"/>
    <col min="11013" max="11013" width="22.5" style="2" customWidth="1"/>
    <col min="11014" max="11265" width="8.75" style="2"/>
    <col min="11266" max="11266" width="18.875" style="2" customWidth="1"/>
    <col min="11267" max="11267" width="22.125" style="2" customWidth="1"/>
    <col min="11268" max="11268" width="19.125" style="2" customWidth="1"/>
    <col min="11269" max="11269" width="22.5" style="2" customWidth="1"/>
    <col min="11270" max="11521" width="8.75" style="2"/>
    <col min="11522" max="11522" width="18.875" style="2" customWidth="1"/>
    <col min="11523" max="11523" width="22.125" style="2" customWidth="1"/>
    <col min="11524" max="11524" width="19.125" style="2" customWidth="1"/>
    <col min="11525" max="11525" width="22.5" style="2" customWidth="1"/>
    <col min="11526" max="11777" width="8.75" style="2"/>
    <col min="11778" max="11778" width="18.875" style="2" customWidth="1"/>
    <col min="11779" max="11779" width="22.125" style="2" customWidth="1"/>
    <col min="11780" max="11780" width="19.125" style="2" customWidth="1"/>
    <col min="11781" max="11781" width="22.5" style="2" customWidth="1"/>
    <col min="11782" max="12033" width="8.75" style="2"/>
    <col min="12034" max="12034" width="18.875" style="2" customWidth="1"/>
    <col min="12035" max="12035" width="22.125" style="2" customWidth="1"/>
    <col min="12036" max="12036" width="19.125" style="2" customWidth="1"/>
    <col min="12037" max="12037" width="22.5" style="2" customWidth="1"/>
    <col min="12038" max="12289" width="8.75" style="2"/>
    <col min="12290" max="12290" width="18.875" style="2" customWidth="1"/>
    <col min="12291" max="12291" width="22.125" style="2" customWidth="1"/>
    <col min="12292" max="12292" width="19.125" style="2" customWidth="1"/>
    <col min="12293" max="12293" width="22.5" style="2" customWidth="1"/>
    <col min="12294" max="12545" width="8.75" style="2"/>
    <col min="12546" max="12546" width="18.875" style="2" customWidth="1"/>
    <col min="12547" max="12547" width="22.125" style="2" customWidth="1"/>
    <col min="12548" max="12548" width="19.125" style="2" customWidth="1"/>
    <col min="12549" max="12549" width="22.5" style="2" customWidth="1"/>
    <col min="12550" max="12801" width="8.75" style="2"/>
    <col min="12802" max="12802" width="18.875" style="2" customWidth="1"/>
    <col min="12803" max="12803" width="22.125" style="2" customWidth="1"/>
    <col min="12804" max="12804" width="19.125" style="2" customWidth="1"/>
    <col min="12805" max="12805" width="22.5" style="2" customWidth="1"/>
    <col min="12806" max="13057" width="8.75" style="2"/>
    <col min="13058" max="13058" width="18.875" style="2" customWidth="1"/>
    <col min="13059" max="13059" width="22.125" style="2" customWidth="1"/>
    <col min="13060" max="13060" width="19.125" style="2" customWidth="1"/>
    <col min="13061" max="13061" width="22.5" style="2" customWidth="1"/>
    <col min="13062" max="13313" width="8.75" style="2"/>
    <col min="13314" max="13314" width="18.875" style="2" customWidth="1"/>
    <col min="13315" max="13315" width="22.125" style="2" customWidth="1"/>
    <col min="13316" max="13316" width="19.125" style="2" customWidth="1"/>
    <col min="13317" max="13317" width="22.5" style="2" customWidth="1"/>
    <col min="13318" max="13569" width="8.75" style="2"/>
    <col min="13570" max="13570" width="18.875" style="2" customWidth="1"/>
    <col min="13571" max="13571" width="22.125" style="2" customWidth="1"/>
    <col min="13572" max="13572" width="19.125" style="2" customWidth="1"/>
    <col min="13573" max="13573" width="22.5" style="2" customWidth="1"/>
    <col min="13574" max="13825" width="8.75" style="2"/>
    <col min="13826" max="13826" width="18.875" style="2" customWidth="1"/>
    <col min="13827" max="13827" width="22.125" style="2" customWidth="1"/>
    <col min="13828" max="13828" width="19.125" style="2" customWidth="1"/>
    <col min="13829" max="13829" width="22.5" style="2" customWidth="1"/>
    <col min="13830" max="14081" width="8.75" style="2"/>
    <col min="14082" max="14082" width="18.875" style="2" customWidth="1"/>
    <col min="14083" max="14083" width="22.125" style="2" customWidth="1"/>
    <col min="14084" max="14084" width="19.125" style="2" customWidth="1"/>
    <col min="14085" max="14085" width="22.5" style="2" customWidth="1"/>
    <col min="14086" max="14337" width="8.75" style="2"/>
    <col min="14338" max="14338" width="18.875" style="2" customWidth="1"/>
    <col min="14339" max="14339" width="22.125" style="2" customWidth="1"/>
    <col min="14340" max="14340" width="19.125" style="2" customWidth="1"/>
    <col min="14341" max="14341" width="22.5" style="2" customWidth="1"/>
    <col min="14342" max="14593" width="8.75" style="2"/>
    <col min="14594" max="14594" width="18.875" style="2" customWidth="1"/>
    <col min="14595" max="14595" width="22.125" style="2" customWidth="1"/>
    <col min="14596" max="14596" width="19.125" style="2" customWidth="1"/>
    <col min="14597" max="14597" width="22.5" style="2" customWidth="1"/>
    <col min="14598" max="14849" width="8.75" style="2"/>
    <col min="14850" max="14850" width="18.875" style="2" customWidth="1"/>
    <col min="14851" max="14851" width="22.125" style="2" customWidth="1"/>
    <col min="14852" max="14852" width="19.125" style="2" customWidth="1"/>
    <col min="14853" max="14853" width="22.5" style="2" customWidth="1"/>
    <col min="14854" max="15105" width="8.75" style="2"/>
    <col min="15106" max="15106" width="18.875" style="2" customWidth="1"/>
    <col min="15107" max="15107" width="22.125" style="2" customWidth="1"/>
    <col min="15108" max="15108" width="19.125" style="2" customWidth="1"/>
    <col min="15109" max="15109" width="22.5" style="2" customWidth="1"/>
    <col min="15110" max="15361" width="8.75" style="2"/>
    <col min="15362" max="15362" width="18.875" style="2" customWidth="1"/>
    <col min="15363" max="15363" width="22.125" style="2" customWidth="1"/>
    <col min="15364" max="15364" width="19.125" style="2" customWidth="1"/>
    <col min="15365" max="15365" width="22.5" style="2" customWidth="1"/>
    <col min="15366" max="15617" width="8.75" style="2"/>
    <col min="15618" max="15618" width="18.875" style="2" customWidth="1"/>
    <col min="15619" max="15619" width="22.125" style="2" customWidth="1"/>
    <col min="15620" max="15620" width="19.125" style="2" customWidth="1"/>
    <col min="15621" max="15621" width="22.5" style="2" customWidth="1"/>
    <col min="15622" max="15873" width="8.75" style="2"/>
    <col min="15874" max="15874" width="18.875" style="2" customWidth="1"/>
    <col min="15875" max="15875" width="22.125" style="2" customWidth="1"/>
    <col min="15876" max="15876" width="19.125" style="2" customWidth="1"/>
    <col min="15877" max="15877" width="22.5" style="2" customWidth="1"/>
    <col min="15878" max="16129" width="8.75" style="2"/>
    <col min="16130" max="16130" width="18.875" style="2" customWidth="1"/>
    <col min="16131" max="16131" width="22.125" style="2" customWidth="1"/>
    <col min="16132" max="16132" width="19.125" style="2" customWidth="1"/>
    <col min="16133" max="16133" width="22.5" style="2" customWidth="1"/>
    <col min="16134" max="16384" width="8.75" style="2"/>
  </cols>
  <sheetData>
    <row r="2" spans="2:5" ht="15.75" thickBot="1">
      <c r="B2" s="16" t="s">
        <v>42</v>
      </c>
    </row>
    <row r="3" spans="2:5" ht="30">
      <c r="B3" s="4" t="s">
        <v>43</v>
      </c>
      <c r="C3" s="5" t="s">
        <v>8</v>
      </c>
      <c r="D3" s="5" t="s">
        <v>44</v>
      </c>
      <c r="E3" s="5" t="s">
        <v>45</v>
      </c>
    </row>
    <row r="4" spans="2:5">
      <c r="B4" s="6" t="s">
        <v>46</v>
      </c>
      <c r="C4" s="7" t="s">
        <v>33</v>
      </c>
      <c r="D4" s="7" t="s">
        <v>39</v>
      </c>
      <c r="E4" s="7" t="s">
        <v>47</v>
      </c>
    </row>
    <row r="5" spans="2:5">
      <c r="B5" s="8" t="s">
        <v>48</v>
      </c>
      <c r="C5" s="9" t="s">
        <v>33</v>
      </c>
      <c r="D5" s="9" t="s">
        <v>40</v>
      </c>
      <c r="E5" s="9" t="s">
        <v>49</v>
      </c>
    </row>
    <row r="6" spans="2:5">
      <c r="B6" s="6" t="s">
        <v>48</v>
      </c>
      <c r="C6" s="7" t="s">
        <v>34</v>
      </c>
      <c r="D6" s="7" t="s">
        <v>39</v>
      </c>
      <c r="E6" s="7" t="s">
        <v>49</v>
      </c>
    </row>
    <row r="7" spans="2:5" ht="15" thickBot="1">
      <c r="B7" s="10" t="s">
        <v>48</v>
      </c>
      <c r="C7" s="11" t="s">
        <v>34</v>
      </c>
      <c r="D7" s="11" t="s">
        <v>40</v>
      </c>
      <c r="E7" s="11" t="s">
        <v>49</v>
      </c>
    </row>
  </sheetData>
  <pageMargins left="0.39370078740157483" right="0.39370078740157483" top="0.78740157480314965" bottom="0.78740157480314965" header="0.51181102362204722" footer="0.51181102362204722"/>
  <pageSetup paperSize="9" orientation="portrait" horizontalDpi="300" vertic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A2232-8EFA-48A0-8646-6E9E7715D0E0}">
  <sheetPr codeName="Sheet5"/>
  <dimension ref="B2:F15"/>
  <sheetViews>
    <sheetView zoomScale="150" zoomScaleNormal="150" workbookViewId="0">
      <selection activeCell="E25" sqref="E25"/>
    </sheetView>
  </sheetViews>
  <sheetFormatPr defaultRowHeight="14.25"/>
  <cols>
    <col min="1" max="2" width="8.75" style="2"/>
    <col min="3" max="3" width="66.125" style="2" customWidth="1"/>
    <col min="4" max="5" width="8.75" style="2"/>
    <col min="6" max="6" width="50.5" style="2" customWidth="1"/>
    <col min="7" max="258" width="8.75" style="2"/>
    <col min="259" max="259" width="66.125" style="2" customWidth="1"/>
    <col min="260" max="514" width="8.75" style="2"/>
    <col min="515" max="515" width="66.125" style="2" customWidth="1"/>
    <col min="516" max="770" width="8.75" style="2"/>
    <col min="771" max="771" width="66.125" style="2" customWidth="1"/>
    <col min="772" max="1026" width="8.75" style="2"/>
    <col min="1027" max="1027" width="66.125" style="2" customWidth="1"/>
    <col min="1028" max="1282" width="8.75" style="2"/>
    <col min="1283" max="1283" width="66.125" style="2" customWidth="1"/>
    <col min="1284" max="1538" width="8.75" style="2"/>
    <col min="1539" max="1539" width="66.125" style="2" customWidth="1"/>
    <col min="1540" max="1794" width="8.75" style="2"/>
    <col min="1795" max="1795" width="66.125" style="2" customWidth="1"/>
    <col min="1796" max="2050" width="8.75" style="2"/>
    <col min="2051" max="2051" width="66.125" style="2" customWidth="1"/>
    <col min="2052" max="2306" width="8.75" style="2"/>
    <col min="2307" max="2307" width="66.125" style="2" customWidth="1"/>
    <col min="2308" max="2562" width="8.75" style="2"/>
    <col min="2563" max="2563" width="66.125" style="2" customWidth="1"/>
    <col min="2564" max="2818" width="8.75" style="2"/>
    <col min="2819" max="2819" width="66.125" style="2" customWidth="1"/>
    <col min="2820" max="3074" width="8.75" style="2"/>
    <col min="3075" max="3075" width="66.125" style="2" customWidth="1"/>
    <col min="3076" max="3330" width="8.75" style="2"/>
    <col min="3331" max="3331" width="66.125" style="2" customWidth="1"/>
    <col min="3332" max="3586" width="8.75" style="2"/>
    <col min="3587" max="3587" width="66.125" style="2" customWidth="1"/>
    <col min="3588" max="3842" width="8.75" style="2"/>
    <col min="3843" max="3843" width="66.125" style="2" customWidth="1"/>
    <col min="3844" max="4098" width="8.75" style="2"/>
    <col min="4099" max="4099" width="66.125" style="2" customWidth="1"/>
    <col min="4100" max="4354" width="8.75" style="2"/>
    <col min="4355" max="4355" width="66.125" style="2" customWidth="1"/>
    <col min="4356" max="4610" width="8.75" style="2"/>
    <col min="4611" max="4611" width="66.125" style="2" customWidth="1"/>
    <col min="4612" max="4866" width="8.75" style="2"/>
    <col min="4867" max="4867" width="66.125" style="2" customWidth="1"/>
    <col min="4868" max="5122" width="8.75" style="2"/>
    <col min="5123" max="5123" width="66.125" style="2" customWidth="1"/>
    <col min="5124" max="5378" width="8.75" style="2"/>
    <col min="5379" max="5379" width="66.125" style="2" customWidth="1"/>
    <col min="5380" max="5634" width="8.75" style="2"/>
    <col min="5635" max="5635" width="66.125" style="2" customWidth="1"/>
    <col min="5636" max="5890" width="8.75" style="2"/>
    <col min="5891" max="5891" width="66.125" style="2" customWidth="1"/>
    <col min="5892" max="6146" width="8.75" style="2"/>
    <col min="6147" max="6147" width="66.125" style="2" customWidth="1"/>
    <col min="6148" max="6402" width="8.75" style="2"/>
    <col min="6403" max="6403" width="66.125" style="2" customWidth="1"/>
    <col min="6404" max="6658" width="8.75" style="2"/>
    <col min="6659" max="6659" width="66.125" style="2" customWidth="1"/>
    <col min="6660" max="6914" width="8.75" style="2"/>
    <col min="6915" max="6915" width="66.125" style="2" customWidth="1"/>
    <col min="6916" max="7170" width="8.75" style="2"/>
    <col min="7171" max="7171" width="66.125" style="2" customWidth="1"/>
    <col min="7172" max="7426" width="8.75" style="2"/>
    <col min="7427" max="7427" width="66.125" style="2" customWidth="1"/>
    <col min="7428" max="7682" width="8.75" style="2"/>
    <col min="7683" max="7683" width="66.125" style="2" customWidth="1"/>
    <col min="7684" max="7938" width="8.75" style="2"/>
    <col min="7939" max="7939" width="66.125" style="2" customWidth="1"/>
    <col min="7940" max="8194" width="8.75" style="2"/>
    <col min="8195" max="8195" width="66.125" style="2" customWidth="1"/>
    <col min="8196" max="8450" width="8.75" style="2"/>
    <col min="8451" max="8451" width="66.125" style="2" customWidth="1"/>
    <col min="8452" max="8706" width="8.75" style="2"/>
    <col min="8707" max="8707" width="66.125" style="2" customWidth="1"/>
    <col min="8708" max="8962" width="8.75" style="2"/>
    <col min="8963" max="8963" width="66.125" style="2" customWidth="1"/>
    <col min="8964" max="9218" width="8.75" style="2"/>
    <col min="9219" max="9219" width="66.125" style="2" customWidth="1"/>
    <col min="9220" max="9474" width="8.75" style="2"/>
    <col min="9475" max="9475" width="66.125" style="2" customWidth="1"/>
    <col min="9476" max="9730" width="8.75" style="2"/>
    <col min="9731" max="9731" width="66.125" style="2" customWidth="1"/>
    <col min="9732" max="9986" width="8.75" style="2"/>
    <col min="9987" max="9987" width="66.125" style="2" customWidth="1"/>
    <col min="9988" max="10242" width="8.75" style="2"/>
    <col min="10243" max="10243" width="66.125" style="2" customWidth="1"/>
    <col min="10244" max="10498" width="8.75" style="2"/>
    <col min="10499" max="10499" width="66.125" style="2" customWidth="1"/>
    <col min="10500" max="10754" width="8.75" style="2"/>
    <col min="10755" max="10755" width="66.125" style="2" customWidth="1"/>
    <col min="10756" max="11010" width="8.75" style="2"/>
    <col min="11011" max="11011" width="66.125" style="2" customWidth="1"/>
    <col min="11012" max="11266" width="8.75" style="2"/>
    <col min="11267" max="11267" width="66.125" style="2" customWidth="1"/>
    <col min="11268" max="11522" width="8.75" style="2"/>
    <col min="11523" max="11523" width="66.125" style="2" customWidth="1"/>
    <col min="11524" max="11778" width="8.75" style="2"/>
    <col min="11779" max="11779" width="66.125" style="2" customWidth="1"/>
    <col min="11780" max="12034" width="8.75" style="2"/>
    <col min="12035" max="12035" width="66.125" style="2" customWidth="1"/>
    <col min="12036" max="12290" width="8.75" style="2"/>
    <col min="12291" max="12291" width="66.125" style="2" customWidth="1"/>
    <col min="12292" max="12546" width="8.75" style="2"/>
    <col min="12547" max="12547" width="66.125" style="2" customWidth="1"/>
    <col min="12548" max="12802" width="8.75" style="2"/>
    <col min="12803" max="12803" width="66.125" style="2" customWidth="1"/>
    <col min="12804" max="13058" width="8.75" style="2"/>
    <col min="13059" max="13059" width="66.125" style="2" customWidth="1"/>
    <col min="13060" max="13314" width="8.75" style="2"/>
    <col min="13315" max="13315" width="66.125" style="2" customWidth="1"/>
    <col min="13316" max="13570" width="8.75" style="2"/>
    <col min="13571" max="13571" width="66.125" style="2" customWidth="1"/>
    <col min="13572" max="13826" width="8.75" style="2"/>
    <col min="13827" max="13827" width="66.125" style="2" customWidth="1"/>
    <col min="13828" max="14082" width="8.75" style="2"/>
    <col min="14083" max="14083" width="66.125" style="2" customWidth="1"/>
    <col min="14084" max="14338" width="8.75" style="2"/>
    <col min="14339" max="14339" width="66.125" style="2" customWidth="1"/>
    <col min="14340" max="14594" width="8.75" style="2"/>
    <col min="14595" max="14595" width="66.125" style="2" customWidth="1"/>
    <col min="14596" max="14850" width="8.75" style="2"/>
    <col min="14851" max="14851" width="66.125" style="2" customWidth="1"/>
    <col min="14852" max="15106" width="8.75" style="2"/>
    <col min="15107" max="15107" width="66.125" style="2" customWidth="1"/>
    <col min="15108" max="15362" width="8.75" style="2"/>
    <col min="15363" max="15363" width="66.125" style="2" customWidth="1"/>
    <col min="15364" max="15618" width="8.75" style="2"/>
    <col min="15619" max="15619" width="66.125" style="2" customWidth="1"/>
    <col min="15620" max="15874" width="8.75" style="2"/>
    <col min="15875" max="15875" width="66.125" style="2" customWidth="1"/>
    <col min="15876" max="16130" width="8.75" style="2"/>
    <col min="16131" max="16131" width="66.125" style="2" customWidth="1"/>
    <col min="16132" max="16384" width="8.75" style="2"/>
  </cols>
  <sheetData>
    <row r="2" spans="2:6" ht="15.75" thickBot="1">
      <c r="B2" s="16" t="s">
        <v>50</v>
      </c>
    </row>
    <row r="3" spans="2:6" ht="45">
      <c r="B3" s="4" t="s">
        <v>51</v>
      </c>
      <c r="C3" s="5" t="s">
        <v>52</v>
      </c>
    </row>
    <row r="4" spans="2:6" ht="15">
      <c r="B4" s="35"/>
      <c r="C4" s="36"/>
    </row>
    <row r="5" spans="2:6">
      <c r="B5" s="17" t="s">
        <v>46</v>
      </c>
      <c r="C5" s="18" t="s">
        <v>141</v>
      </c>
      <c r="E5" s="2" t="s">
        <v>49</v>
      </c>
      <c r="F5" s="33" t="s">
        <v>103</v>
      </c>
    </row>
    <row r="6" spans="2:6">
      <c r="B6" s="17" t="s">
        <v>46</v>
      </c>
      <c r="C6" s="18" t="s">
        <v>56</v>
      </c>
      <c r="E6" s="2" t="s">
        <v>47</v>
      </c>
    </row>
    <row r="7" spans="2:6">
      <c r="B7" s="17" t="s">
        <v>46</v>
      </c>
      <c r="C7" s="18" t="s">
        <v>53</v>
      </c>
      <c r="F7" s="2" t="s">
        <v>102</v>
      </c>
    </row>
    <row r="8" spans="2:6">
      <c r="B8" s="17" t="s">
        <v>46</v>
      </c>
      <c r="C8" s="18" t="s">
        <v>54</v>
      </c>
    </row>
    <row r="9" spans="2:6">
      <c r="B9" s="17" t="s">
        <v>46</v>
      </c>
      <c r="C9" s="18" t="s">
        <v>98</v>
      </c>
    </row>
    <row r="10" spans="2:6">
      <c r="B10" s="17" t="s">
        <v>46</v>
      </c>
      <c r="C10" s="19" t="s">
        <v>55</v>
      </c>
    </row>
    <row r="11" spans="2:6">
      <c r="B11" s="8" t="s">
        <v>48</v>
      </c>
      <c r="C11" s="20" t="s">
        <v>56</v>
      </c>
    </row>
    <row r="12" spans="2:6">
      <c r="B12" s="8" t="s">
        <v>48</v>
      </c>
      <c r="C12" s="20" t="s">
        <v>53</v>
      </c>
    </row>
    <row r="13" spans="2:6">
      <c r="B13" s="8" t="s">
        <v>48</v>
      </c>
      <c r="C13" s="21" t="s">
        <v>57</v>
      </c>
    </row>
    <row r="14" spans="2:6">
      <c r="B14" s="8" t="s">
        <v>48</v>
      </c>
      <c r="C14" s="20" t="s">
        <v>58</v>
      </c>
    </row>
    <row r="15" spans="2:6" ht="15" thickBot="1">
      <c r="B15" s="8" t="s">
        <v>48</v>
      </c>
      <c r="C15" s="22" t="s">
        <v>59</v>
      </c>
    </row>
  </sheetData>
  <pageMargins left="0.39370078740157483" right="0.39370078740157483" top="0.78740157480314965" bottom="0.78740157480314965" header="0.51181102362204722" footer="0.51181102362204722"/>
  <pageSetup paperSize="9" orientation="portrait" horizontalDpi="300"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6BAA5-7056-4575-A0F1-28E6D0BAA680}">
  <sheetPr codeName="Sheet6"/>
  <dimension ref="B2:E19"/>
  <sheetViews>
    <sheetView zoomScale="150" zoomScaleNormal="150" workbookViewId="0">
      <selection activeCell="E25" sqref="E25"/>
    </sheetView>
  </sheetViews>
  <sheetFormatPr defaultRowHeight="14.25"/>
  <cols>
    <col min="1" max="1" width="8.75" style="2"/>
    <col min="2" max="2" width="67" style="2" customWidth="1"/>
    <col min="3" max="5" width="15.125" style="23" customWidth="1"/>
    <col min="6" max="257" width="8.75" style="2"/>
    <col min="258" max="258" width="67" style="2" customWidth="1"/>
    <col min="259" max="261" width="15.125" style="2" customWidth="1"/>
    <col min="262" max="513" width="8.75" style="2"/>
    <col min="514" max="514" width="67" style="2" customWidth="1"/>
    <col min="515" max="517" width="15.125" style="2" customWidth="1"/>
    <col min="518" max="769" width="8.75" style="2"/>
    <col min="770" max="770" width="67" style="2" customWidth="1"/>
    <col min="771" max="773" width="15.125" style="2" customWidth="1"/>
    <col min="774" max="1025" width="8.75" style="2"/>
    <col min="1026" max="1026" width="67" style="2" customWidth="1"/>
    <col min="1027" max="1029" width="15.125" style="2" customWidth="1"/>
    <col min="1030" max="1281" width="8.75" style="2"/>
    <col min="1282" max="1282" width="67" style="2" customWidth="1"/>
    <col min="1283" max="1285" width="15.125" style="2" customWidth="1"/>
    <col min="1286" max="1537" width="8.75" style="2"/>
    <col min="1538" max="1538" width="67" style="2" customWidth="1"/>
    <col min="1539" max="1541" width="15.125" style="2" customWidth="1"/>
    <col min="1542" max="1793" width="8.75" style="2"/>
    <col min="1794" max="1794" width="67" style="2" customWidth="1"/>
    <col min="1795" max="1797" width="15.125" style="2" customWidth="1"/>
    <col min="1798" max="2049" width="8.75" style="2"/>
    <col min="2050" max="2050" width="67" style="2" customWidth="1"/>
    <col min="2051" max="2053" width="15.125" style="2" customWidth="1"/>
    <col min="2054" max="2305" width="8.75" style="2"/>
    <col min="2306" max="2306" width="67" style="2" customWidth="1"/>
    <col min="2307" max="2309" width="15.125" style="2" customWidth="1"/>
    <col min="2310" max="2561" width="8.75" style="2"/>
    <col min="2562" max="2562" width="67" style="2" customWidth="1"/>
    <col min="2563" max="2565" width="15.125" style="2" customWidth="1"/>
    <col min="2566" max="2817" width="8.75" style="2"/>
    <col min="2818" max="2818" width="67" style="2" customWidth="1"/>
    <col min="2819" max="2821" width="15.125" style="2" customWidth="1"/>
    <col min="2822" max="3073" width="8.75" style="2"/>
    <col min="3074" max="3074" width="67" style="2" customWidth="1"/>
    <col min="3075" max="3077" width="15.125" style="2" customWidth="1"/>
    <col min="3078" max="3329" width="8.75" style="2"/>
    <col min="3330" max="3330" width="67" style="2" customWidth="1"/>
    <col min="3331" max="3333" width="15.125" style="2" customWidth="1"/>
    <col min="3334" max="3585" width="8.75" style="2"/>
    <col min="3586" max="3586" width="67" style="2" customWidth="1"/>
    <col min="3587" max="3589" width="15.125" style="2" customWidth="1"/>
    <col min="3590" max="3841" width="8.75" style="2"/>
    <col min="3842" max="3842" width="67" style="2" customWidth="1"/>
    <col min="3843" max="3845" width="15.125" style="2" customWidth="1"/>
    <col min="3846" max="4097" width="8.75" style="2"/>
    <col min="4098" max="4098" width="67" style="2" customWidth="1"/>
    <col min="4099" max="4101" width="15.125" style="2" customWidth="1"/>
    <col min="4102" max="4353" width="8.75" style="2"/>
    <col min="4354" max="4354" width="67" style="2" customWidth="1"/>
    <col min="4355" max="4357" width="15.125" style="2" customWidth="1"/>
    <col min="4358" max="4609" width="8.75" style="2"/>
    <col min="4610" max="4610" width="67" style="2" customWidth="1"/>
    <col min="4611" max="4613" width="15.125" style="2" customWidth="1"/>
    <col min="4614" max="4865" width="8.75" style="2"/>
    <col min="4866" max="4866" width="67" style="2" customWidth="1"/>
    <col min="4867" max="4869" width="15.125" style="2" customWidth="1"/>
    <col min="4870" max="5121" width="8.75" style="2"/>
    <col min="5122" max="5122" width="67" style="2" customWidth="1"/>
    <col min="5123" max="5125" width="15.125" style="2" customWidth="1"/>
    <col min="5126" max="5377" width="8.75" style="2"/>
    <col min="5378" max="5378" width="67" style="2" customWidth="1"/>
    <col min="5379" max="5381" width="15.125" style="2" customWidth="1"/>
    <col min="5382" max="5633" width="8.75" style="2"/>
    <col min="5634" max="5634" width="67" style="2" customWidth="1"/>
    <col min="5635" max="5637" width="15.125" style="2" customWidth="1"/>
    <col min="5638" max="5889" width="8.75" style="2"/>
    <col min="5890" max="5890" width="67" style="2" customWidth="1"/>
    <col min="5891" max="5893" width="15.125" style="2" customWidth="1"/>
    <col min="5894" max="6145" width="8.75" style="2"/>
    <col min="6146" max="6146" width="67" style="2" customWidth="1"/>
    <col min="6147" max="6149" width="15.125" style="2" customWidth="1"/>
    <col min="6150" max="6401" width="8.75" style="2"/>
    <col min="6402" max="6402" width="67" style="2" customWidth="1"/>
    <col min="6403" max="6405" width="15.125" style="2" customWidth="1"/>
    <col min="6406" max="6657" width="8.75" style="2"/>
    <col min="6658" max="6658" width="67" style="2" customWidth="1"/>
    <col min="6659" max="6661" width="15.125" style="2" customWidth="1"/>
    <col min="6662" max="6913" width="8.75" style="2"/>
    <col min="6914" max="6914" width="67" style="2" customWidth="1"/>
    <col min="6915" max="6917" width="15.125" style="2" customWidth="1"/>
    <col min="6918" max="7169" width="8.75" style="2"/>
    <col min="7170" max="7170" width="67" style="2" customWidth="1"/>
    <col min="7171" max="7173" width="15.125" style="2" customWidth="1"/>
    <col min="7174" max="7425" width="8.75" style="2"/>
    <col min="7426" max="7426" width="67" style="2" customWidth="1"/>
    <col min="7427" max="7429" width="15.125" style="2" customWidth="1"/>
    <col min="7430" max="7681" width="8.75" style="2"/>
    <col min="7682" max="7682" width="67" style="2" customWidth="1"/>
    <col min="7683" max="7685" width="15.125" style="2" customWidth="1"/>
    <col min="7686" max="7937" width="8.75" style="2"/>
    <col min="7938" max="7938" width="67" style="2" customWidth="1"/>
    <col min="7939" max="7941" width="15.125" style="2" customWidth="1"/>
    <col min="7942" max="8193" width="8.75" style="2"/>
    <col min="8194" max="8194" width="67" style="2" customWidth="1"/>
    <col min="8195" max="8197" width="15.125" style="2" customWidth="1"/>
    <col min="8198" max="8449" width="8.75" style="2"/>
    <col min="8450" max="8450" width="67" style="2" customWidth="1"/>
    <col min="8451" max="8453" width="15.125" style="2" customWidth="1"/>
    <col min="8454" max="8705" width="8.75" style="2"/>
    <col min="8706" max="8706" width="67" style="2" customWidth="1"/>
    <col min="8707" max="8709" width="15.125" style="2" customWidth="1"/>
    <col min="8710" max="8961" width="8.75" style="2"/>
    <col min="8962" max="8962" width="67" style="2" customWidth="1"/>
    <col min="8963" max="8965" width="15.125" style="2" customWidth="1"/>
    <col min="8966" max="9217" width="8.75" style="2"/>
    <col min="9218" max="9218" width="67" style="2" customWidth="1"/>
    <col min="9219" max="9221" width="15.125" style="2" customWidth="1"/>
    <col min="9222" max="9473" width="8.75" style="2"/>
    <col min="9474" max="9474" width="67" style="2" customWidth="1"/>
    <col min="9475" max="9477" width="15.125" style="2" customWidth="1"/>
    <col min="9478" max="9729" width="8.75" style="2"/>
    <col min="9730" max="9730" width="67" style="2" customWidth="1"/>
    <col min="9731" max="9733" width="15.125" style="2" customWidth="1"/>
    <col min="9734" max="9985" width="8.75" style="2"/>
    <col min="9986" max="9986" width="67" style="2" customWidth="1"/>
    <col min="9987" max="9989" width="15.125" style="2" customWidth="1"/>
    <col min="9990" max="10241" width="8.75" style="2"/>
    <col min="10242" max="10242" width="67" style="2" customWidth="1"/>
    <col min="10243" max="10245" width="15.125" style="2" customWidth="1"/>
    <col min="10246" max="10497" width="8.75" style="2"/>
    <col min="10498" max="10498" width="67" style="2" customWidth="1"/>
    <col min="10499" max="10501" width="15.125" style="2" customWidth="1"/>
    <col min="10502" max="10753" width="8.75" style="2"/>
    <col min="10754" max="10754" width="67" style="2" customWidth="1"/>
    <col min="10755" max="10757" width="15.125" style="2" customWidth="1"/>
    <col min="10758" max="11009" width="8.75" style="2"/>
    <col min="11010" max="11010" width="67" style="2" customWidth="1"/>
    <col min="11011" max="11013" width="15.125" style="2" customWidth="1"/>
    <col min="11014" max="11265" width="8.75" style="2"/>
    <col min="11266" max="11266" width="67" style="2" customWidth="1"/>
    <col min="11267" max="11269" width="15.125" style="2" customWidth="1"/>
    <col min="11270" max="11521" width="8.75" style="2"/>
    <col min="11522" max="11522" width="67" style="2" customWidth="1"/>
    <col min="11523" max="11525" width="15.125" style="2" customWidth="1"/>
    <col min="11526" max="11777" width="8.75" style="2"/>
    <col min="11778" max="11778" width="67" style="2" customWidth="1"/>
    <col min="11779" max="11781" width="15.125" style="2" customWidth="1"/>
    <col min="11782" max="12033" width="8.75" style="2"/>
    <col min="12034" max="12034" width="67" style="2" customWidth="1"/>
    <col min="12035" max="12037" width="15.125" style="2" customWidth="1"/>
    <col min="12038" max="12289" width="8.75" style="2"/>
    <col min="12290" max="12290" width="67" style="2" customWidth="1"/>
    <col min="12291" max="12293" width="15.125" style="2" customWidth="1"/>
    <col min="12294" max="12545" width="8.75" style="2"/>
    <col min="12546" max="12546" width="67" style="2" customWidth="1"/>
    <col min="12547" max="12549" width="15.125" style="2" customWidth="1"/>
    <col min="12550" max="12801" width="8.75" style="2"/>
    <col min="12802" max="12802" width="67" style="2" customWidth="1"/>
    <col min="12803" max="12805" width="15.125" style="2" customWidth="1"/>
    <col min="12806" max="13057" width="8.75" style="2"/>
    <col min="13058" max="13058" width="67" style="2" customWidth="1"/>
    <col min="13059" max="13061" width="15.125" style="2" customWidth="1"/>
    <col min="13062" max="13313" width="8.75" style="2"/>
    <col min="13314" max="13314" width="67" style="2" customWidth="1"/>
    <col min="13315" max="13317" width="15.125" style="2" customWidth="1"/>
    <col min="13318" max="13569" width="8.75" style="2"/>
    <col min="13570" max="13570" width="67" style="2" customWidth="1"/>
    <col min="13571" max="13573" width="15.125" style="2" customWidth="1"/>
    <col min="13574" max="13825" width="8.75" style="2"/>
    <col min="13826" max="13826" width="67" style="2" customWidth="1"/>
    <col min="13827" max="13829" width="15.125" style="2" customWidth="1"/>
    <col min="13830" max="14081" width="8.75" style="2"/>
    <col min="14082" max="14082" width="67" style="2" customWidth="1"/>
    <col min="14083" max="14085" width="15.125" style="2" customWidth="1"/>
    <col min="14086" max="14337" width="8.75" style="2"/>
    <col min="14338" max="14338" width="67" style="2" customWidth="1"/>
    <col min="14339" max="14341" width="15.125" style="2" customWidth="1"/>
    <col min="14342" max="14593" width="8.75" style="2"/>
    <col min="14594" max="14594" width="67" style="2" customWidth="1"/>
    <col min="14595" max="14597" width="15.125" style="2" customWidth="1"/>
    <col min="14598" max="14849" width="8.75" style="2"/>
    <col min="14850" max="14850" width="67" style="2" customWidth="1"/>
    <col min="14851" max="14853" width="15.125" style="2" customWidth="1"/>
    <col min="14854" max="15105" width="8.75" style="2"/>
    <col min="15106" max="15106" width="67" style="2" customWidth="1"/>
    <col min="15107" max="15109" width="15.125" style="2" customWidth="1"/>
    <col min="15110" max="15361" width="8.75" style="2"/>
    <col min="15362" max="15362" width="67" style="2" customWidth="1"/>
    <col min="15363" max="15365" width="15.125" style="2" customWidth="1"/>
    <col min="15366" max="15617" width="8.75" style="2"/>
    <col min="15618" max="15618" width="67" style="2" customWidth="1"/>
    <col min="15619" max="15621" width="15.125" style="2" customWidth="1"/>
    <col min="15622" max="15873" width="8.75" style="2"/>
    <col min="15874" max="15874" width="67" style="2" customWidth="1"/>
    <col min="15875" max="15877" width="15.125" style="2" customWidth="1"/>
    <col min="15878" max="16129" width="8.75" style="2"/>
    <col min="16130" max="16130" width="67" style="2" customWidth="1"/>
    <col min="16131" max="16133" width="15.125" style="2" customWidth="1"/>
    <col min="16134" max="16384" width="8.75" style="2"/>
  </cols>
  <sheetData>
    <row r="2" spans="2:5" ht="18" thickBot="1">
      <c r="B2" s="1" t="s">
        <v>60</v>
      </c>
    </row>
    <row r="3" spans="2:5" ht="15.75" thickBot="1">
      <c r="B3" s="279" t="s">
        <v>61</v>
      </c>
      <c r="C3" s="281" t="s">
        <v>62</v>
      </c>
      <c r="D3" s="282"/>
      <c r="E3" s="283"/>
    </row>
    <row r="4" spans="2:5" ht="28.5">
      <c r="B4" s="280"/>
      <c r="C4" s="34" t="s">
        <v>63</v>
      </c>
      <c r="D4" s="24" t="s">
        <v>105</v>
      </c>
      <c r="E4" s="24" t="s">
        <v>106</v>
      </c>
    </row>
    <row r="5" spans="2:5">
      <c r="B5" s="25" t="s">
        <v>64</v>
      </c>
      <c r="C5" s="21">
        <v>5</v>
      </c>
      <c r="D5" s="21">
        <v>50</v>
      </c>
      <c r="E5" s="21">
        <v>100</v>
      </c>
    </row>
    <row r="6" spans="2:5" ht="1.5" customHeight="1">
      <c r="B6" s="26"/>
      <c r="C6" s="27"/>
      <c r="D6" s="27"/>
      <c r="E6" s="27"/>
    </row>
    <row r="7" spans="2:5">
      <c r="B7" s="26" t="s">
        <v>65</v>
      </c>
      <c r="C7" s="27">
        <v>5</v>
      </c>
      <c r="D7" s="27">
        <v>20</v>
      </c>
      <c r="E7" s="27">
        <v>30</v>
      </c>
    </row>
    <row r="8" spans="2:5" ht="1.5" customHeight="1">
      <c r="B8" s="26"/>
      <c r="C8" s="27"/>
      <c r="D8" s="27"/>
      <c r="E8" s="27"/>
    </row>
    <row r="9" spans="2:5">
      <c r="B9" s="25" t="s">
        <v>110</v>
      </c>
      <c r="C9" s="21">
        <v>100</v>
      </c>
      <c r="D9" s="21">
        <v>100</v>
      </c>
      <c r="E9" s="21">
        <v>100</v>
      </c>
    </row>
    <row r="10" spans="2:5" ht="1.5" customHeight="1">
      <c r="B10" s="8"/>
      <c r="C10" s="20"/>
      <c r="D10" s="20"/>
      <c r="E10" s="20"/>
    </row>
    <row r="11" spans="2:5">
      <c r="B11" s="26" t="s">
        <v>66</v>
      </c>
      <c r="C11" s="27">
        <v>5</v>
      </c>
      <c r="D11" s="27">
        <v>5</v>
      </c>
      <c r="E11" s="27">
        <v>5</v>
      </c>
    </row>
    <row r="12" spans="2:5" ht="1.5" customHeight="1">
      <c r="B12" s="37"/>
      <c r="C12" s="38"/>
      <c r="D12" s="38"/>
      <c r="E12" s="38"/>
    </row>
    <row r="13" spans="2:5">
      <c r="B13" s="8" t="s">
        <v>111</v>
      </c>
      <c r="C13" s="20">
        <v>5</v>
      </c>
      <c r="D13" s="20">
        <v>10</v>
      </c>
      <c r="E13" s="20">
        <v>10</v>
      </c>
    </row>
    <row r="14" spans="2:5" ht="1.5" customHeight="1">
      <c r="B14" s="37"/>
      <c r="C14" s="38"/>
      <c r="D14" s="38"/>
      <c r="E14" s="38"/>
    </row>
    <row r="15" spans="2:5">
      <c r="B15" s="17" t="s">
        <v>112</v>
      </c>
      <c r="C15" s="28">
        <v>25</v>
      </c>
      <c r="D15" s="28">
        <v>50</v>
      </c>
      <c r="E15" s="28">
        <v>25</v>
      </c>
    </row>
    <row r="16" spans="2:5" ht="1.5" customHeight="1">
      <c r="B16" s="37"/>
      <c r="C16" s="38"/>
      <c r="D16" s="38"/>
      <c r="E16" s="38"/>
    </row>
    <row r="17" spans="2:5" ht="15" thickBot="1">
      <c r="B17" s="10" t="s">
        <v>113</v>
      </c>
      <c r="C17" s="29">
        <v>50</v>
      </c>
      <c r="D17" s="29">
        <v>100</v>
      </c>
      <c r="E17" s="29">
        <v>50</v>
      </c>
    </row>
    <row r="18" spans="2:5">
      <c r="B18" s="15" t="s">
        <v>67</v>
      </c>
    </row>
    <row r="19" spans="2:5">
      <c r="B19" s="15" t="s">
        <v>68</v>
      </c>
    </row>
  </sheetData>
  <mergeCells count="2">
    <mergeCell ref="B3:B4"/>
    <mergeCell ref="C3:E3"/>
  </mergeCells>
  <hyperlinks>
    <hyperlink ref="B18" location="_ftnref1" display="_ftnref1" xr:uid="{5194A519-D013-4927-88D9-00BC496F61AD}"/>
    <hyperlink ref="B19" location="_ftnref2" display="_ftnref2" xr:uid="{10715D08-9E68-4FF8-BA86-3DDB6A8FBE56}"/>
  </hyperlinks>
  <pageMargins left="0.39370078740157483" right="0.39370078740157483" top="0.78740157480314965" bottom="0.78740157480314965" header="0.51181102362204722" footer="0.51181102362204722"/>
  <pageSetup paperSize="9" orientation="portrait" horizontalDpi="300" vertic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E5362-3029-4BA5-A598-6D6990049F54}">
  <sheetPr codeName="Sheet7"/>
  <dimension ref="B2:D9"/>
  <sheetViews>
    <sheetView zoomScale="150" zoomScaleNormal="150" workbookViewId="0">
      <selection activeCell="E25" sqref="E25"/>
    </sheetView>
  </sheetViews>
  <sheetFormatPr defaultRowHeight="14.25"/>
  <cols>
    <col min="1" max="1" width="8.75" style="2"/>
    <col min="2" max="2" width="25.125" style="2" customWidth="1"/>
    <col min="3" max="3" width="28.375" style="2" customWidth="1"/>
    <col min="4" max="4" width="20.875" style="2" customWidth="1"/>
    <col min="5" max="257" width="8.75" style="2"/>
    <col min="258" max="258" width="25.125" style="2" customWidth="1"/>
    <col min="259" max="259" width="28.375" style="2" customWidth="1"/>
    <col min="260" max="513" width="8.75" style="2"/>
    <col min="514" max="514" width="25.125" style="2" customWidth="1"/>
    <col min="515" max="515" width="28.375" style="2" customWidth="1"/>
    <col min="516" max="769" width="8.75" style="2"/>
    <col min="770" max="770" width="25.125" style="2" customWidth="1"/>
    <col min="771" max="771" width="28.375" style="2" customWidth="1"/>
    <col min="772" max="1025" width="8.75" style="2"/>
    <col min="1026" max="1026" width="25.125" style="2" customWidth="1"/>
    <col min="1027" max="1027" width="28.375" style="2" customWidth="1"/>
    <col min="1028" max="1281" width="8.75" style="2"/>
    <col min="1282" max="1282" width="25.125" style="2" customWidth="1"/>
    <col min="1283" max="1283" width="28.375" style="2" customWidth="1"/>
    <col min="1284" max="1537" width="8.75" style="2"/>
    <col min="1538" max="1538" width="25.125" style="2" customWidth="1"/>
    <col min="1539" max="1539" width="28.375" style="2" customWidth="1"/>
    <col min="1540" max="1793" width="8.75" style="2"/>
    <col min="1794" max="1794" width="25.125" style="2" customWidth="1"/>
    <col min="1795" max="1795" width="28.375" style="2" customWidth="1"/>
    <col min="1796" max="2049" width="8.75" style="2"/>
    <col min="2050" max="2050" width="25.125" style="2" customWidth="1"/>
    <col min="2051" max="2051" width="28.375" style="2" customWidth="1"/>
    <col min="2052" max="2305" width="8.75" style="2"/>
    <col min="2306" max="2306" width="25.125" style="2" customWidth="1"/>
    <col min="2307" max="2307" width="28.375" style="2" customWidth="1"/>
    <col min="2308" max="2561" width="8.75" style="2"/>
    <col min="2562" max="2562" width="25.125" style="2" customWidth="1"/>
    <col min="2563" max="2563" width="28.375" style="2" customWidth="1"/>
    <col min="2564" max="2817" width="8.75" style="2"/>
    <col min="2818" max="2818" width="25.125" style="2" customWidth="1"/>
    <col min="2819" max="2819" width="28.375" style="2" customWidth="1"/>
    <col min="2820" max="3073" width="8.75" style="2"/>
    <col min="3074" max="3074" width="25.125" style="2" customWidth="1"/>
    <col min="3075" max="3075" width="28.375" style="2" customWidth="1"/>
    <col min="3076" max="3329" width="8.75" style="2"/>
    <col min="3330" max="3330" width="25.125" style="2" customWidth="1"/>
    <col min="3331" max="3331" width="28.375" style="2" customWidth="1"/>
    <col min="3332" max="3585" width="8.75" style="2"/>
    <col min="3586" max="3586" width="25.125" style="2" customWidth="1"/>
    <col min="3587" max="3587" width="28.375" style="2" customWidth="1"/>
    <col min="3588" max="3841" width="8.75" style="2"/>
    <col min="3842" max="3842" width="25.125" style="2" customWidth="1"/>
    <col min="3843" max="3843" width="28.375" style="2" customWidth="1"/>
    <col min="3844" max="4097" width="8.75" style="2"/>
    <col min="4098" max="4098" width="25.125" style="2" customWidth="1"/>
    <col min="4099" max="4099" width="28.375" style="2" customWidth="1"/>
    <col min="4100" max="4353" width="8.75" style="2"/>
    <col min="4354" max="4354" width="25.125" style="2" customWidth="1"/>
    <col min="4355" max="4355" width="28.375" style="2" customWidth="1"/>
    <col min="4356" max="4609" width="8.75" style="2"/>
    <col min="4610" max="4610" width="25.125" style="2" customWidth="1"/>
    <col min="4611" max="4611" width="28.375" style="2" customWidth="1"/>
    <col min="4612" max="4865" width="8.75" style="2"/>
    <col min="4866" max="4866" width="25.125" style="2" customWidth="1"/>
    <col min="4867" max="4867" width="28.375" style="2" customWidth="1"/>
    <col min="4868" max="5121" width="8.75" style="2"/>
    <col min="5122" max="5122" width="25.125" style="2" customWidth="1"/>
    <col min="5123" max="5123" width="28.375" style="2" customWidth="1"/>
    <col min="5124" max="5377" width="8.75" style="2"/>
    <col min="5378" max="5378" width="25.125" style="2" customWidth="1"/>
    <col min="5379" max="5379" width="28.375" style="2" customWidth="1"/>
    <col min="5380" max="5633" width="8.75" style="2"/>
    <col min="5634" max="5634" width="25.125" style="2" customWidth="1"/>
    <col min="5635" max="5635" width="28.375" style="2" customWidth="1"/>
    <col min="5636" max="5889" width="8.75" style="2"/>
    <col min="5890" max="5890" width="25.125" style="2" customWidth="1"/>
    <col min="5891" max="5891" width="28.375" style="2" customWidth="1"/>
    <col min="5892" max="6145" width="8.75" style="2"/>
    <col min="6146" max="6146" width="25.125" style="2" customWidth="1"/>
    <col min="6147" max="6147" width="28.375" style="2" customWidth="1"/>
    <col min="6148" max="6401" width="8.75" style="2"/>
    <col min="6402" max="6402" width="25.125" style="2" customWidth="1"/>
    <col min="6403" max="6403" width="28.375" style="2" customWidth="1"/>
    <col min="6404" max="6657" width="8.75" style="2"/>
    <col min="6658" max="6658" width="25.125" style="2" customWidth="1"/>
    <col min="6659" max="6659" width="28.375" style="2" customWidth="1"/>
    <col min="6660" max="6913" width="8.75" style="2"/>
    <col min="6914" max="6914" width="25.125" style="2" customWidth="1"/>
    <col min="6915" max="6915" width="28.375" style="2" customWidth="1"/>
    <col min="6916" max="7169" width="8.75" style="2"/>
    <col min="7170" max="7170" width="25.125" style="2" customWidth="1"/>
    <col min="7171" max="7171" width="28.375" style="2" customWidth="1"/>
    <col min="7172" max="7425" width="8.75" style="2"/>
    <col min="7426" max="7426" width="25.125" style="2" customWidth="1"/>
    <col min="7427" max="7427" width="28.375" style="2" customWidth="1"/>
    <col min="7428" max="7681" width="8.75" style="2"/>
    <col min="7682" max="7682" width="25.125" style="2" customWidth="1"/>
    <col min="7683" max="7683" width="28.375" style="2" customWidth="1"/>
    <col min="7684" max="7937" width="8.75" style="2"/>
    <col min="7938" max="7938" width="25.125" style="2" customWidth="1"/>
    <col min="7939" max="7939" width="28.375" style="2" customWidth="1"/>
    <col min="7940" max="8193" width="8.75" style="2"/>
    <col min="8194" max="8194" width="25.125" style="2" customWidth="1"/>
    <col min="8195" max="8195" width="28.375" style="2" customWidth="1"/>
    <col min="8196" max="8449" width="8.75" style="2"/>
    <col min="8450" max="8450" width="25.125" style="2" customWidth="1"/>
    <col min="8451" max="8451" width="28.375" style="2" customWidth="1"/>
    <col min="8452" max="8705" width="8.75" style="2"/>
    <col min="8706" max="8706" width="25.125" style="2" customWidth="1"/>
    <col min="8707" max="8707" width="28.375" style="2" customWidth="1"/>
    <col min="8708" max="8961" width="8.75" style="2"/>
    <col min="8962" max="8962" width="25.125" style="2" customWidth="1"/>
    <col min="8963" max="8963" width="28.375" style="2" customWidth="1"/>
    <col min="8964" max="9217" width="8.75" style="2"/>
    <col min="9218" max="9218" width="25.125" style="2" customWidth="1"/>
    <col min="9219" max="9219" width="28.375" style="2" customWidth="1"/>
    <col min="9220" max="9473" width="8.75" style="2"/>
    <col min="9474" max="9474" width="25.125" style="2" customWidth="1"/>
    <col min="9475" max="9475" width="28.375" style="2" customWidth="1"/>
    <col min="9476" max="9729" width="8.75" style="2"/>
    <col min="9730" max="9730" width="25.125" style="2" customWidth="1"/>
    <col min="9731" max="9731" width="28.375" style="2" customWidth="1"/>
    <col min="9732" max="9985" width="8.75" style="2"/>
    <col min="9986" max="9986" width="25.125" style="2" customWidth="1"/>
    <col min="9987" max="9987" width="28.375" style="2" customWidth="1"/>
    <col min="9988" max="10241" width="8.75" style="2"/>
    <col min="10242" max="10242" width="25.125" style="2" customWidth="1"/>
    <col min="10243" max="10243" width="28.375" style="2" customWidth="1"/>
    <col min="10244" max="10497" width="8.75" style="2"/>
    <col min="10498" max="10498" width="25.125" style="2" customWidth="1"/>
    <col min="10499" max="10499" width="28.375" style="2" customWidth="1"/>
    <col min="10500" max="10753" width="8.75" style="2"/>
    <col min="10754" max="10754" width="25.125" style="2" customWidth="1"/>
    <col min="10755" max="10755" width="28.375" style="2" customWidth="1"/>
    <col min="10756" max="11009" width="8.75" style="2"/>
    <col min="11010" max="11010" width="25.125" style="2" customWidth="1"/>
    <col min="11011" max="11011" width="28.375" style="2" customWidth="1"/>
    <col min="11012" max="11265" width="8.75" style="2"/>
    <col min="11266" max="11266" width="25.125" style="2" customWidth="1"/>
    <col min="11267" max="11267" width="28.375" style="2" customWidth="1"/>
    <col min="11268" max="11521" width="8.75" style="2"/>
    <col min="11522" max="11522" width="25.125" style="2" customWidth="1"/>
    <col min="11523" max="11523" width="28.375" style="2" customWidth="1"/>
    <col min="11524" max="11777" width="8.75" style="2"/>
    <col min="11778" max="11778" width="25.125" style="2" customWidth="1"/>
    <col min="11779" max="11779" width="28.375" style="2" customWidth="1"/>
    <col min="11780" max="12033" width="8.75" style="2"/>
    <col min="12034" max="12034" width="25.125" style="2" customWidth="1"/>
    <col min="12035" max="12035" width="28.375" style="2" customWidth="1"/>
    <col min="12036" max="12289" width="8.75" style="2"/>
    <col min="12290" max="12290" width="25.125" style="2" customWidth="1"/>
    <col min="12291" max="12291" width="28.375" style="2" customWidth="1"/>
    <col min="12292" max="12545" width="8.75" style="2"/>
    <col min="12546" max="12546" width="25.125" style="2" customWidth="1"/>
    <col min="12547" max="12547" width="28.375" style="2" customWidth="1"/>
    <col min="12548" max="12801" width="8.75" style="2"/>
    <col min="12802" max="12802" width="25.125" style="2" customWidth="1"/>
    <col min="12803" max="12803" width="28.375" style="2" customWidth="1"/>
    <col min="12804" max="13057" width="8.75" style="2"/>
    <col min="13058" max="13058" width="25.125" style="2" customWidth="1"/>
    <col min="13059" max="13059" width="28.375" style="2" customWidth="1"/>
    <col min="13060" max="13313" width="8.75" style="2"/>
    <col min="13314" max="13314" width="25.125" style="2" customWidth="1"/>
    <col min="13315" max="13315" width="28.375" style="2" customWidth="1"/>
    <col min="13316" max="13569" width="8.75" style="2"/>
    <col min="13570" max="13570" width="25.125" style="2" customWidth="1"/>
    <col min="13571" max="13571" width="28.375" style="2" customWidth="1"/>
    <col min="13572" max="13825" width="8.75" style="2"/>
    <col min="13826" max="13826" width="25.125" style="2" customWidth="1"/>
    <col min="13827" max="13827" width="28.375" style="2" customWidth="1"/>
    <col min="13828" max="14081" width="8.75" style="2"/>
    <col min="14082" max="14082" width="25.125" style="2" customWidth="1"/>
    <col min="14083" max="14083" width="28.375" style="2" customWidth="1"/>
    <col min="14084" max="14337" width="8.75" style="2"/>
    <col min="14338" max="14338" width="25.125" style="2" customWidth="1"/>
    <col min="14339" max="14339" width="28.375" style="2" customWidth="1"/>
    <col min="14340" max="14593" width="8.75" style="2"/>
    <col min="14594" max="14594" width="25.125" style="2" customWidth="1"/>
    <col min="14595" max="14595" width="28.375" style="2" customWidth="1"/>
    <col min="14596" max="14849" width="8.75" style="2"/>
    <col min="14850" max="14850" width="25.125" style="2" customWidth="1"/>
    <col min="14851" max="14851" width="28.375" style="2" customWidth="1"/>
    <col min="14852" max="15105" width="8.75" style="2"/>
    <col min="15106" max="15106" width="25.125" style="2" customWidth="1"/>
    <col min="15107" max="15107" width="28.375" style="2" customWidth="1"/>
    <col min="15108" max="15361" width="8.75" style="2"/>
    <col min="15362" max="15362" width="25.125" style="2" customWidth="1"/>
    <col min="15363" max="15363" width="28.375" style="2" customWidth="1"/>
    <col min="15364" max="15617" width="8.75" style="2"/>
    <col min="15618" max="15618" width="25.125" style="2" customWidth="1"/>
    <col min="15619" max="15619" width="28.375" style="2" customWidth="1"/>
    <col min="15620" max="15873" width="8.75" style="2"/>
    <col min="15874" max="15874" width="25.125" style="2" customWidth="1"/>
    <col min="15875" max="15875" width="28.375" style="2" customWidth="1"/>
    <col min="15876" max="16129" width="8.75" style="2"/>
    <col min="16130" max="16130" width="25.125" style="2" customWidth="1"/>
    <col min="16131" max="16131" width="28.375" style="2" customWidth="1"/>
    <col min="16132" max="16384" width="8.75" style="2"/>
  </cols>
  <sheetData>
    <row r="2" spans="2:4" ht="15.75" thickBot="1">
      <c r="B2" s="1" t="s">
        <v>69</v>
      </c>
    </row>
    <row r="3" spans="2:4" ht="45">
      <c r="B3" s="4" t="s">
        <v>70</v>
      </c>
      <c r="C3" s="5" t="s">
        <v>71</v>
      </c>
      <c r="D3" s="5" t="s">
        <v>71</v>
      </c>
    </row>
    <row r="4" spans="2:4">
      <c r="B4" s="17" t="s">
        <v>116</v>
      </c>
      <c r="C4" s="30">
        <v>1.5</v>
      </c>
      <c r="D4" s="30" t="s">
        <v>72</v>
      </c>
    </row>
    <row r="5" spans="2:4">
      <c r="B5" s="8" t="s">
        <v>73</v>
      </c>
      <c r="C5" s="9">
        <v>2</v>
      </c>
      <c r="D5" s="9" t="s">
        <v>74</v>
      </c>
    </row>
    <row r="6" spans="2:4">
      <c r="B6" s="17" t="s">
        <v>75</v>
      </c>
      <c r="C6" s="30">
        <v>3</v>
      </c>
      <c r="D6" s="30" t="s">
        <v>76</v>
      </c>
    </row>
    <row r="7" spans="2:4">
      <c r="B7" s="8" t="s">
        <v>77</v>
      </c>
      <c r="C7" s="9">
        <v>4</v>
      </c>
      <c r="D7" s="9" t="s">
        <v>78</v>
      </c>
    </row>
    <row r="8" spans="2:4">
      <c r="B8" s="17" t="s">
        <v>79</v>
      </c>
      <c r="C8" s="30">
        <v>5</v>
      </c>
      <c r="D8" s="30" t="s">
        <v>80</v>
      </c>
    </row>
    <row r="9" spans="2:4" ht="15" thickBot="1">
      <c r="B9" s="10" t="s">
        <v>81</v>
      </c>
      <c r="C9" s="11">
        <v>8</v>
      </c>
      <c r="D9" s="11" t="s">
        <v>82</v>
      </c>
    </row>
  </sheetData>
  <pageMargins left="0.39370078740157483" right="0.39370078740157483" top="0.78740157480314965" bottom="0.78740157480314965" header="0.51181102362204722" footer="0.51181102362204722"/>
  <pageSetup paperSize="9" orientation="portrait" horizontalDpi="300"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4449B-35BA-47B1-B5E8-B649C27EC61E}">
  <sheetPr codeName="Sheet8"/>
  <dimension ref="B2:G24"/>
  <sheetViews>
    <sheetView zoomScale="75" workbookViewId="0">
      <selection activeCell="E25" sqref="E25"/>
    </sheetView>
  </sheetViews>
  <sheetFormatPr defaultColWidth="8.75" defaultRowHeight="14.25"/>
  <cols>
    <col min="1" max="1" width="8.75" style="2"/>
    <col min="2" max="2" width="19.375" style="2" customWidth="1"/>
    <col min="3" max="3" width="74.875" style="2" customWidth="1"/>
    <col min="4" max="4" width="62.125" style="2" customWidth="1"/>
    <col min="5" max="5" width="36" style="2" customWidth="1"/>
    <col min="6" max="6" width="32.5" style="23" customWidth="1"/>
    <col min="7" max="16384" width="8.75" style="2"/>
  </cols>
  <sheetData>
    <row r="2" spans="2:7" ht="15.75" thickBot="1">
      <c r="B2" s="1" t="s">
        <v>83</v>
      </c>
    </row>
    <row r="3" spans="2:7" ht="15">
      <c r="B3" s="286" t="s">
        <v>84</v>
      </c>
      <c r="C3" s="287"/>
      <c r="D3" s="5" t="s">
        <v>85</v>
      </c>
    </row>
    <row r="4" spans="2:7">
      <c r="B4" s="288" t="s">
        <v>86</v>
      </c>
      <c r="C4" s="7" t="s">
        <v>87</v>
      </c>
      <c r="D4" s="7" t="s">
        <v>129</v>
      </c>
      <c r="F4" s="2" t="s">
        <v>126</v>
      </c>
      <c r="G4" s="23">
        <v>30</v>
      </c>
    </row>
    <row r="5" spans="2:7" ht="2.1" customHeight="1">
      <c r="B5" s="288"/>
      <c r="C5" s="7"/>
      <c r="D5" s="7"/>
      <c r="F5" s="2"/>
      <c r="G5" s="23"/>
    </row>
    <row r="6" spans="2:7">
      <c r="B6" s="288"/>
      <c r="C6" s="9" t="s">
        <v>88</v>
      </c>
      <c r="D6" s="9" t="s">
        <v>130</v>
      </c>
      <c r="F6" s="2" t="s">
        <v>127</v>
      </c>
      <c r="G6" s="23" t="s">
        <v>118</v>
      </c>
    </row>
    <row r="7" spans="2:7" ht="2.1" customHeight="1">
      <c r="B7" s="288"/>
      <c r="C7" s="9"/>
      <c r="D7" s="9"/>
      <c r="F7" s="2"/>
      <c r="G7" s="23"/>
    </row>
    <row r="8" spans="2:7" ht="15" thickBot="1">
      <c r="B8" s="289"/>
      <c r="C8" s="14" t="s">
        <v>89</v>
      </c>
      <c r="D8" s="14" t="s">
        <v>131</v>
      </c>
      <c r="F8" s="2" t="s">
        <v>128</v>
      </c>
      <c r="G8" s="23" t="s">
        <v>119</v>
      </c>
    </row>
    <row r="9" spans="2:7" ht="2.1" customHeight="1" thickBot="1">
      <c r="B9" s="44"/>
      <c r="C9" s="7"/>
      <c r="D9" s="7"/>
      <c r="F9" s="2"/>
      <c r="G9" s="23"/>
    </row>
    <row r="10" spans="2:7" ht="15" thickBot="1">
      <c r="B10" s="290" t="s">
        <v>90</v>
      </c>
      <c r="C10" s="291"/>
      <c r="D10" s="31" t="s">
        <v>129</v>
      </c>
      <c r="F10" s="2" t="s">
        <v>124</v>
      </c>
      <c r="G10" s="23">
        <v>30</v>
      </c>
    </row>
    <row r="11" spans="2:7" ht="2.1" customHeight="1" thickBot="1">
      <c r="B11" s="45"/>
      <c r="C11" s="9"/>
      <c r="D11" s="31"/>
      <c r="F11" s="2"/>
      <c r="G11" s="23"/>
    </row>
    <row r="12" spans="2:7" ht="15" thickBot="1">
      <c r="B12" s="292"/>
      <c r="C12" s="293"/>
      <c r="D12" s="42" t="s">
        <v>132</v>
      </c>
      <c r="F12" s="2" t="s">
        <v>125</v>
      </c>
      <c r="G12" s="23">
        <v>30</v>
      </c>
    </row>
    <row r="13" spans="2:7" ht="2.1" customHeight="1" thickBot="1">
      <c r="B13" s="39"/>
      <c r="C13" s="14"/>
      <c r="D13" s="42"/>
      <c r="F13" s="2"/>
      <c r="G13" s="23"/>
    </row>
    <row r="14" spans="2:7" ht="15" thickBot="1">
      <c r="B14" s="294" t="s">
        <v>91</v>
      </c>
      <c r="C14" s="295"/>
      <c r="D14" s="42" t="s">
        <v>133</v>
      </c>
      <c r="F14" s="2" t="s">
        <v>123</v>
      </c>
      <c r="G14" s="23">
        <v>90</v>
      </c>
    </row>
    <row r="15" spans="2:7" ht="2.1" customHeight="1" thickBot="1">
      <c r="B15" s="40"/>
      <c r="C15" s="41"/>
      <c r="D15" s="42"/>
      <c r="F15" s="2"/>
      <c r="G15" s="23"/>
    </row>
    <row r="16" spans="2:7" ht="15" thickBot="1">
      <c r="B16" s="284" t="s">
        <v>92</v>
      </c>
      <c r="C16" s="285"/>
      <c r="D16" s="43" t="s">
        <v>134</v>
      </c>
      <c r="F16" s="2" t="s">
        <v>92</v>
      </c>
      <c r="G16" s="23" t="s">
        <v>120</v>
      </c>
    </row>
    <row r="17" spans="2:7" ht="2.1" customHeight="1">
      <c r="B17" s="44"/>
      <c r="C17" s="7"/>
      <c r="D17" s="7"/>
      <c r="F17" s="2"/>
      <c r="G17" s="23"/>
    </row>
    <row r="18" spans="2:7">
      <c r="B18" s="8" t="s">
        <v>93</v>
      </c>
      <c r="C18" s="9" t="s">
        <v>94</v>
      </c>
      <c r="D18" s="9" t="s">
        <v>135</v>
      </c>
      <c r="F18" s="2" t="s">
        <v>121</v>
      </c>
      <c r="G18" s="23" t="s">
        <v>120</v>
      </c>
    </row>
    <row r="19" spans="2:7" ht="2.1" customHeight="1">
      <c r="B19" s="8"/>
      <c r="C19" s="9"/>
      <c r="D19" s="32"/>
      <c r="F19" s="2"/>
      <c r="G19" s="23"/>
    </row>
    <row r="20" spans="2:7" ht="15" thickBot="1">
      <c r="B20" s="13"/>
      <c r="C20" s="14" t="s">
        <v>95</v>
      </c>
      <c r="D20" s="14" t="s">
        <v>136</v>
      </c>
      <c r="F20" s="2" t="s">
        <v>122</v>
      </c>
      <c r="G20" s="23">
        <v>30</v>
      </c>
    </row>
    <row r="23" spans="2:7">
      <c r="B23" t="s">
        <v>96</v>
      </c>
    </row>
    <row r="24" spans="2:7">
      <c r="B24" t="s">
        <v>97</v>
      </c>
    </row>
  </sheetData>
  <mergeCells count="6">
    <mergeCell ref="B16:C16"/>
    <mergeCell ref="B3:C3"/>
    <mergeCell ref="B4:B8"/>
    <mergeCell ref="B10:C10"/>
    <mergeCell ref="B12:C12"/>
    <mergeCell ref="B14:C14"/>
  </mergeCells>
  <pageMargins left="0.39370078740157483" right="0.39370078740157483" top="0.78740157480314965" bottom="0.78740157480314965" header="0.51181102362204722" footer="0.51181102362204722"/>
  <pageSetup paperSize="9" orientation="portrait" horizontalDpi="300" vertic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93C9A-ED69-4B68-9DC0-383C9C7362F7}">
  <sheetPr codeName="Sheet9"/>
  <dimension ref="B2:EB131"/>
  <sheetViews>
    <sheetView topLeftCell="B18" zoomScaleNormal="100" workbookViewId="0">
      <pane ySplit="6060" topLeftCell="A48"/>
      <selection activeCell="E25" sqref="E25"/>
      <selection pane="bottomLeft" activeCell="E25" sqref="E25"/>
    </sheetView>
  </sheetViews>
  <sheetFormatPr defaultRowHeight="14.25"/>
  <cols>
    <col min="1" max="4" width="8.75" style="2"/>
    <col min="5" max="5" width="13.875" style="2" customWidth="1"/>
    <col min="6" max="6" width="12.25" style="2" customWidth="1"/>
    <col min="7" max="7" width="13.5" style="2" customWidth="1"/>
    <col min="8" max="8" width="9.5" style="2" bestFit="1" customWidth="1"/>
    <col min="9" max="13" width="8.75" style="2"/>
    <col min="14" max="14" width="14.25" style="2" customWidth="1"/>
    <col min="15" max="15" width="19.375" style="2" customWidth="1"/>
    <col min="16" max="22" width="13.5" style="2" customWidth="1"/>
    <col min="23" max="31" width="8.75" style="2"/>
    <col min="32" max="32" width="9.125" style="2" bestFit="1" customWidth="1"/>
    <col min="33" max="269" width="8.75" style="2"/>
    <col min="270" max="270" width="14.25" style="2" customWidth="1"/>
    <col min="271" max="271" width="19.375" style="2" customWidth="1"/>
    <col min="272" max="278" width="13.5" style="2" customWidth="1"/>
    <col min="279" max="525" width="8.75" style="2"/>
    <col min="526" max="526" width="14.25" style="2" customWidth="1"/>
    <col min="527" max="527" width="19.375" style="2" customWidth="1"/>
    <col min="528" max="534" width="13.5" style="2" customWidth="1"/>
    <col min="535" max="781" width="8.75" style="2"/>
    <col min="782" max="782" width="14.25" style="2" customWidth="1"/>
    <col min="783" max="783" width="19.375" style="2" customWidth="1"/>
    <col min="784" max="790" width="13.5" style="2" customWidth="1"/>
    <col min="791" max="1037" width="8.75" style="2"/>
    <col min="1038" max="1038" width="14.25" style="2" customWidth="1"/>
    <col min="1039" max="1039" width="19.375" style="2" customWidth="1"/>
    <col min="1040" max="1046" width="13.5" style="2" customWidth="1"/>
    <col min="1047" max="1293" width="8.75" style="2"/>
    <col min="1294" max="1294" width="14.25" style="2" customWidth="1"/>
    <col min="1295" max="1295" width="19.375" style="2" customWidth="1"/>
    <col min="1296" max="1302" width="13.5" style="2" customWidth="1"/>
    <col min="1303" max="1549" width="8.75" style="2"/>
    <col min="1550" max="1550" width="14.25" style="2" customWidth="1"/>
    <col min="1551" max="1551" width="19.375" style="2" customWidth="1"/>
    <col min="1552" max="1558" width="13.5" style="2" customWidth="1"/>
    <col min="1559" max="1805" width="8.75" style="2"/>
    <col min="1806" max="1806" width="14.25" style="2" customWidth="1"/>
    <col min="1807" max="1807" width="19.375" style="2" customWidth="1"/>
    <col min="1808" max="1814" width="13.5" style="2" customWidth="1"/>
    <col min="1815" max="2061" width="8.75" style="2"/>
    <col min="2062" max="2062" width="14.25" style="2" customWidth="1"/>
    <col min="2063" max="2063" width="19.375" style="2" customWidth="1"/>
    <col min="2064" max="2070" width="13.5" style="2" customWidth="1"/>
    <col min="2071" max="2317" width="8.75" style="2"/>
    <col min="2318" max="2318" width="14.25" style="2" customWidth="1"/>
    <col min="2319" max="2319" width="19.375" style="2" customWidth="1"/>
    <col min="2320" max="2326" width="13.5" style="2" customWidth="1"/>
    <col min="2327" max="2573" width="8.75" style="2"/>
    <col min="2574" max="2574" width="14.25" style="2" customWidth="1"/>
    <col min="2575" max="2575" width="19.375" style="2" customWidth="1"/>
    <col min="2576" max="2582" width="13.5" style="2" customWidth="1"/>
    <col min="2583" max="2829" width="8.75" style="2"/>
    <col min="2830" max="2830" width="14.25" style="2" customWidth="1"/>
    <col min="2831" max="2831" width="19.375" style="2" customWidth="1"/>
    <col min="2832" max="2838" width="13.5" style="2" customWidth="1"/>
    <col min="2839" max="3085" width="8.75" style="2"/>
    <col min="3086" max="3086" width="14.25" style="2" customWidth="1"/>
    <col min="3087" max="3087" width="19.375" style="2" customWidth="1"/>
    <col min="3088" max="3094" width="13.5" style="2" customWidth="1"/>
    <col min="3095" max="3341" width="8.75" style="2"/>
    <col min="3342" max="3342" width="14.25" style="2" customWidth="1"/>
    <col min="3343" max="3343" width="19.375" style="2" customWidth="1"/>
    <col min="3344" max="3350" width="13.5" style="2" customWidth="1"/>
    <col min="3351" max="3597" width="8.75" style="2"/>
    <col min="3598" max="3598" width="14.25" style="2" customWidth="1"/>
    <col min="3599" max="3599" width="19.375" style="2" customWidth="1"/>
    <col min="3600" max="3606" width="13.5" style="2" customWidth="1"/>
    <col min="3607" max="3853" width="8.75" style="2"/>
    <col min="3854" max="3854" width="14.25" style="2" customWidth="1"/>
    <col min="3855" max="3855" width="19.375" style="2" customWidth="1"/>
    <col min="3856" max="3862" width="13.5" style="2" customWidth="1"/>
    <col min="3863" max="4109" width="8.75" style="2"/>
    <col min="4110" max="4110" width="14.25" style="2" customWidth="1"/>
    <col min="4111" max="4111" width="19.375" style="2" customWidth="1"/>
    <col min="4112" max="4118" width="13.5" style="2" customWidth="1"/>
    <col min="4119" max="4365" width="8.75" style="2"/>
    <col min="4366" max="4366" width="14.25" style="2" customWidth="1"/>
    <col min="4367" max="4367" width="19.375" style="2" customWidth="1"/>
    <col min="4368" max="4374" width="13.5" style="2" customWidth="1"/>
    <col min="4375" max="4621" width="8.75" style="2"/>
    <col min="4622" max="4622" width="14.25" style="2" customWidth="1"/>
    <col min="4623" max="4623" width="19.375" style="2" customWidth="1"/>
    <col min="4624" max="4630" width="13.5" style="2" customWidth="1"/>
    <col min="4631" max="4877" width="8.75" style="2"/>
    <col min="4878" max="4878" width="14.25" style="2" customWidth="1"/>
    <col min="4879" max="4879" width="19.375" style="2" customWidth="1"/>
    <col min="4880" max="4886" width="13.5" style="2" customWidth="1"/>
    <col min="4887" max="5133" width="8.75" style="2"/>
    <col min="5134" max="5134" width="14.25" style="2" customWidth="1"/>
    <col min="5135" max="5135" width="19.375" style="2" customWidth="1"/>
    <col min="5136" max="5142" width="13.5" style="2" customWidth="1"/>
    <col min="5143" max="5389" width="8.75" style="2"/>
    <col min="5390" max="5390" width="14.25" style="2" customWidth="1"/>
    <col min="5391" max="5391" width="19.375" style="2" customWidth="1"/>
    <col min="5392" max="5398" width="13.5" style="2" customWidth="1"/>
    <col min="5399" max="5645" width="8.75" style="2"/>
    <col min="5646" max="5646" width="14.25" style="2" customWidth="1"/>
    <col min="5647" max="5647" width="19.375" style="2" customWidth="1"/>
    <col min="5648" max="5654" width="13.5" style="2" customWidth="1"/>
    <col min="5655" max="5901" width="8.75" style="2"/>
    <col min="5902" max="5902" width="14.25" style="2" customWidth="1"/>
    <col min="5903" max="5903" width="19.375" style="2" customWidth="1"/>
    <col min="5904" max="5910" width="13.5" style="2" customWidth="1"/>
    <col min="5911" max="6157" width="8.75" style="2"/>
    <col min="6158" max="6158" width="14.25" style="2" customWidth="1"/>
    <col min="6159" max="6159" width="19.375" style="2" customWidth="1"/>
    <col min="6160" max="6166" width="13.5" style="2" customWidth="1"/>
    <col min="6167" max="6413" width="8.75" style="2"/>
    <col min="6414" max="6414" width="14.25" style="2" customWidth="1"/>
    <col min="6415" max="6415" width="19.375" style="2" customWidth="1"/>
    <col min="6416" max="6422" width="13.5" style="2" customWidth="1"/>
    <col min="6423" max="6669" width="8.75" style="2"/>
    <col min="6670" max="6670" width="14.25" style="2" customWidth="1"/>
    <col min="6671" max="6671" width="19.375" style="2" customWidth="1"/>
    <col min="6672" max="6678" width="13.5" style="2" customWidth="1"/>
    <col min="6679" max="6925" width="8.75" style="2"/>
    <col min="6926" max="6926" width="14.25" style="2" customWidth="1"/>
    <col min="6927" max="6927" width="19.375" style="2" customWidth="1"/>
    <col min="6928" max="6934" width="13.5" style="2" customWidth="1"/>
    <col min="6935" max="7181" width="8.75" style="2"/>
    <col min="7182" max="7182" width="14.25" style="2" customWidth="1"/>
    <col min="7183" max="7183" width="19.375" style="2" customWidth="1"/>
    <col min="7184" max="7190" width="13.5" style="2" customWidth="1"/>
    <col min="7191" max="7437" width="8.75" style="2"/>
    <col min="7438" max="7438" width="14.25" style="2" customWidth="1"/>
    <col min="7439" max="7439" width="19.375" style="2" customWidth="1"/>
    <col min="7440" max="7446" width="13.5" style="2" customWidth="1"/>
    <col min="7447" max="7693" width="8.75" style="2"/>
    <col min="7694" max="7694" width="14.25" style="2" customWidth="1"/>
    <col min="7695" max="7695" width="19.375" style="2" customWidth="1"/>
    <col min="7696" max="7702" width="13.5" style="2" customWidth="1"/>
    <col min="7703" max="7949" width="8.75" style="2"/>
    <col min="7950" max="7950" width="14.25" style="2" customWidth="1"/>
    <col min="7951" max="7951" width="19.375" style="2" customWidth="1"/>
    <col min="7952" max="7958" width="13.5" style="2" customWidth="1"/>
    <col min="7959" max="8205" width="8.75" style="2"/>
    <col min="8206" max="8206" width="14.25" style="2" customWidth="1"/>
    <col min="8207" max="8207" width="19.375" style="2" customWidth="1"/>
    <col min="8208" max="8214" width="13.5" style="2" customWidth="1"/>
    <col min="8215" max="8461" width="8.75" style="2"/>
    <col min="8462" max="8462" width="14.25" style="2" customWidth="1"/>
    <col min="8463" max="8463" width="19.375" style="2" customWidth="1"/>
    <col min="8464" max="8470" width="13.5" style="2" customWidth="1"/>
    <col min="8471" max="8717" width="8.75" style="2"/>
    <col min="8718" max="8718" width="14.25" style="2" customWidth="1"/>
    <col min="8719" max="8719" width="19.375" style="2" customWidth="1"/>
    <col min="8720" max="8726" width="13.5" style="2" customWidth="1"/>
    <col min="8727" max="8973" width="8.75" style="2"/>
    <col min="8974" max="8974" width="14.25" style="2" customWidth="1"/>
    <col min="8975" max="8975" width="19.375" style="2" customWidth="1"/>
    <col min="8976" max="8982" width="13.5" style="2" customWidth="1"/>
    <col min="8983" max="9229" width="8.75" style="2"/>
    <col min="9230" max="9230" width="14.25" style="2" customWidth="1"/>
    <col min="9231" max="9231" width="19.375" style="2" customWidth="1"/>
    <col min="9232" max="9238" width="13.5" style="2" customWidth="1"/>
    <col min="9239" max="9485" width="8.75" style="2"/>
    <col min="9486" max="9486" width="14.25" style="2" customWidth="1"/>
    <col min="9487" max="9487" width="19.375" style="2" customWidth="1"/>
    <col min="9488" max="9494" width="13.5" style="2" customWidth="1"/>
    <col min="9495" max="9741" width="8.75" style="2"/>
    <col min="9742" max="9742" width="14.25" style="2" customWidth="1"/>
    <col min="9743" max="9743" width="19.375" style="2" customWidth="1"/>
    <col min="9744" max="9750" width="13.5" style="2" customWidth="1"/>
    <col min="9751" max="9997" width="8.75" style="2"/>
    <col min="9998" max="9998" width="14.25" style="2" customWidth="1"/>
    <col min="9999" max="9999" width="19.375" style="2" customWidth="1"/>
    <col min="10000" max="10006" width="13.5" style="2" customWidth="1"/>
    <col min="10007" max="10253" width="8.75" style="2"/>
    <col min="10254" max="10254" width="14.25" style="2" customWidth="1"/>
    <col min="10255" max="10255" width="19.375" style="2" customWidth="1"/>
    <col min="10256" max="10262" width="13.5" style="2" customWidth="1"/>
    <col min="10263" max="10509" width="8.75" style="2"/>
    <col min="10510" max="10510" width="14.25" style="2" customWidth="1"/>
    <col min="10511" max="10511" width="19.375" style="2" customWidth="1"/>
    <col min="10512" max="10518" width="13.5" style="2" customWidth="1"/>
    <col min="10519" max="10765" width="8.75" style="2"/>
    <col min="10766" max="10766" width="14.25" style="2" customWidth="1"/>
    <col min="10767" max="10767" width="19.375" style="2" customWidth="1"/>
    <col min="10768" max="10774" width="13.5" style="2" customWidth="1"/>
    <col min="10775" max="11021" width="8.75" style="2"/>
    <col min="11022" max="11022" width="14.25" style="2" customWidth="1"/>
    <col min="11023" max="11023" width="19.375" style="2" customWidth="1"/>
    <col min="11024" max="11030" width="13.5" style="2" customWidth="1"/>
    <col min="11031" max="11277" width="8.75" style="2"/>
    <col min="11278" max="11278" width="14.25" style="2" customWidth="1"/>
    <col min="11279" max="11279" width="19.375" style="2" customWidth="1"/>
    <col min="11280" max="11286" width="13.5" style="2" customWidth="1"/>
    <col min="11287" max="11533" width="8.75" style="2"/>
    <col min="11534" max="11534" width="14.25" style="2" customWidth="1"/>
    <col min="11535" max="11535" width="19.375" style="2" customWidth="1"/>
    <col min="11536" max="11542" width="13.5" style="2" customWidth="1"/>
    <col min="11543" max="11789" width="8.75" style="2"/>
    <col min="11790" max="11790" width="14.25" style="2" customWidth="1"/>
    <col min="11791" max="11791" width="19.375" style="2" customWidth="1"/>
    <col min="11792" max="11798" width="13.5" style="2" customWidth="1"/>
    <col min="11799" max="12045" width="8.75" style="2"/>
    <col min="12046" max="12046" width="14.25" style="2" customWidth="1"/>
    <col min="12047" max="12047" width="19.375" style="2" customWidth="1"/>
    <col min="12048" max="12054" width="13.5" style="2" customWidth="1"/>
    <col min="12055" max="12301" width="8.75" style="2"/>
    <col min="12302" max="12302" width="14.25" style="2" customWidth="1"/>
    <col min="12303" max="12303" width="19.375" style="2" customWidth="1"/>
    <col min="12304" max="12310" width="13.5" style="2" customWidth="1"/>
    <col min="12311" max="12557" width="8.75" style="2"/>
    <col min="12558" max="12558" width="14.25" style="2" customWidth="1"/>
    <col min="12559" max="12559" width="19.375" style="2" customWidth="1"/>
    <col min="12560" max="12566" width="13.5" style="2" customWidth="1"/>
    <col min="12567" max="12813" width="8.75" style="2"/>
    <col min="12814" max="12814" width="14.25" style="2" customWidth="1"/>
    <col min="12815" max="12815" width="19.375" style="2" customWidth="1"/>
    <col min="12816" max="12822" width="13.5" style="2" customWidth="1"/>
    <col min="12823" max="13069" width="8.75" style="2"/>
    <col min="13070" max="13070" width="14.25" style="2" customWidth="1"/>
    <col min="13071" max="13071" width="19.375" style="2" customWidth="1"/>
    <col min="13072" max="13078" width="13.5" style="2" customWidth="1"/>
    <col min="13079" max="13325" width="8.75" style="2"/>
    <col min="13326" max="13326" width="14.25" style="2" customWidth="1"/>
    <col min="13327" max="13327" width="19.375" style="2" customWidth="1"/>
    <col min="13328" max="13334" width="13.5" style="2" customWidth="1"/>
    <col min="13335" max="13581" width="8.75" style="2"/>
    <col min="13582" max="13582" width="14.25" style="2" customWidth="1"/>
    <col min="13583" max="13583" width="19.375" style="2" customWidth="1"/>
    <col min="13584" max="13590" width="13.5" style="2" customWidth="1"/>
    <col min="13591" max="13837" width="8.75" style="2"/>
    <col min="13838" max="13838" width="14.25" style="2" customWidth="1"/>
    <col min="13839" max="13839" width="19.375" style="2" customWidth="1"/>
    <col min="13840" max="13846" width="13.5" style="2" customWidth="1"/>
    <col min="13847" max="14093" width="8.75" style="2"/>
    <col min="14094" max="14094" width="14.25" style="2" customWidth="1"/>
    <col min="14095" max="14095" width="19.375" style="2" customWidth="1"/>
    <col min="14096" max="14102" width="13.5" style="2" customWidth="1"/>
    <col min="14103" max="14349" width="8.75" style="2"/>
    <col min="14350" max="14350" width="14.25" style="2" customWidth="1"/>
    <col min="14351" max="14351" width="19.375" style="2" customWidth="1"/>
    <col min="14352" max="14358" width="13.5" style="2" customWidth="1"/>
    <col min="14359" max="14605" width="8.75" style="2"/>
    <col min="14606" max="14606" width="14.25" style="2" customWidth="1"/>
    <col min="14607" max="14607" width="19.375" style="2" customWidth="1"/>
    <col min="14608" max="14614" width="13.5" style="2" customWidth="1"/>
    <col min="14615" max="14861" width="8.75" style="2"/>
    <col min="14862" max="14862" width="14.25" style="2" customWidth="1"/>
    <col min="14863" max="14863" width="19.375" style="2" customWidth="1"/>
    <col min="14864" max="14870" width="13.5" style="2" customWidth="1"/>
    <col min="14871" max="15117" width="8.75" style="2"/>
    <col min="15118" max="15118" width="14.25" style="2" customWidth="1"/>
    <col min="15119" max="15119" width="19.375" style="2" customWidth="1"/>
    <col min="15120" max="15126" width="13.5" style="2" customWidth="1"/>
    <col min="15127" max="15373" width="8.75" style="2"/>
    <col min="15374" max="15374" width="14.25" style="2" customWidth="1"/>
    <col min="15375" max="15375" width="19.375" style="2" customWidth="1"/>
    <col min="15376" max="15382" width="13.5" style="2" customWidth="1"/>
    <col min="15383" max="15629" width="8.75" style="2"/>
    <col min="15630" max="15630" width="14.25" style="2" customWidth="1"/>
    <col min="15631" max="15631" width="19.375" style="2" customWidth="1"/>
    <col min="15632" max="15638" width="13.5" style="2" customWidth="1"/>
    <col min="15639" max="15885" width="8.75" style="2"/>
    <col min="15886" max="15886" width="14.25" style="2" customWidth="1"/>
    <col min="15887" max="15887" width="19.375" style="2" customWidth="1"/>
    <col min="15888" max="15894" width="13.5" style="2" customWidth="1"/>
    <col min="15895" max="16141" width="8.75" style="2"/>
    <col min="16142" max="16142" width="14.25" style="2" customWidth="1"/>
    <col min="16143" max="16143" width="19.375" style="2" customWidth="1"/>
    <col min="16144" max="16150" width="13.5" style="2" customWidth="1"/>
    <col min="16151" max="16384" width="8.75" style="2"/>
  </cols>
  <sheetData>
    <row r="2" spans="2:16">
      <c r="B2" s="2" t="s">
        <v>174</v>
      </c>
    </row>
    <row r="3" spans="2:16" ht="15">
      <c r="C3" s="297" t="s">
        <v>290</v>
      </c>
      <c r="D3" s="297"/>
      <c r="E3" s="297"/>
      <c r="F3" s="16" t="s">
        <v>289</v>
      </c>
      <c r="G3" s="16" t="s">
        <v>29</v>
      </c>
      <c r="H3" s="16" t="s">
        <v>291</v>
      </c>
      <c r="I3" s="164" t="s">
        <v>292</v>
      </c>
      <c r="J3" s="153"/>
    </row>
    <row r="4" spans="2:16">
      <c r="C4" s="296" t="s">
        <v>246</v>
      </c>
      <c r="D4" s="296"/>
      <c r="E4" s="296"/>
      <c r="F4" s="2" t="s">
        <v>285</v>
      </c>
      <c r="G4" s="2" t="s">
        <v>281</v>
      </c>
      <c r="H4" s="3">
        <f>'RA Matrix Template'!D126</f>
        <v>0</v>
      </c>
      <c r="I4" s="2" t="s">
        <v>256</v>
      </c>
      <c r="P4" s="170"/>
    </row>
    <row r="5" spans="2:16" ht="3.95" customHeight="1">
      <c r="C5" s="23"/>
      <c r="D5" s="23"/>
      <c r="E5" s="23"/>
      <c r="H5" s="3"/>
      <c r="P5" s="171"/>
    </row>
    <row r="6" spans="2:16">
      <c r="C6" s="296" t="s">
        <v>245</v>
      </c>
      <c r="D6" s="296"/>
      <c r="E6" s="296"/>
      <c r="F6" s="2" t="s">
        <v>245</v>
      </c>
      <c r="G6" s="2" t="s">
        <v>282</v>
      </c>
      <c r="H6" s="3">
        <f>'RA Matrix Template'!D128</f>
        <v>0</v>
      </c>
      <c r="I6" s="2" t="s">
        <v>256</v>
      </c>
      <c r="P6" s="72"/>
    </row>
    <row r="7" spans="2:16" ht="3.95" customHeight="1">
      <c r="C7" s="23"/>
      <c r="D7" s="23"/>
      <c r="E7" s="23"/>
      <c r="H7" s="3"/>
      <c r="P7" s="72"/>
    </row>
    <row r="8" spans="2:16">
      <c r="C8" s="296" t="s">
        <v>208</v>
      </c>
      <c r="D8" s="296"/>
      <c r="E8" s="296"/>
      <c r="F8" s="2" t="s">
        <v>286</v>
      </c>
      <c r="G8" s="2" t="s">
        <v>283</v>
      </c>
      <c r="H8" s="3">
        <f>'RA Matrix Template'!D130</f>
        <v>0</v>
      </c>
      <c r="I8" s="2" t="s">
        <v>256</v>
      </c>
      <c r="P8" s="171"/>
    </row>
    <row r="9" spans="2:16" ht="3.95" customHeight="1">
      <c r="C9" s="23"/>
      <c r="D9" s="23"/>
      <c r="E9" s="23"/>
      <c r="H9" s="3"/>
      <c r="P9" s="171"/>
    </row>
    <row r="10" spans="2:16">
      <c r="C10" s="296" t="s">
        <v>248</v>
      </c>
      <c r="D10" s="296"/>
      <c r="E10" s="296"/>
      <c r="F10" s="2" t="s">
        <v>288</v>
      </c>
      <c r="G10" s="2" t="s">
        <v>281</v>
      </c>
      <c r="H10" s="3">
        <f>'RA Matrix Template'!D132</f>
        <v>0</v>
      </c>
      <c r="I10" s="2" t="s">
        <v>256</v>
      </c>
      <c r="P10" s="72"/>
    </row>
    <row r="11" spans="2:16" ht="3.95" customHeight="1">
      <c r="C11" s="23"/>
      <c r="D11" s="23"/>
      <c r="E11" s="23"/>
      <c r="H11" s="3"/>
      <c r="P11" s="72"/>
    </row>
    <row r="12" spans="2:16">
      <c r="C12" s="296" t="s">
        <v>254</v>
      </c>
      <c r="D12" s="296"/>
      <c r="E12" s="296"/>
      <c r="F12" s="2" t="s">
        <v>287</v>
      </c>
      <c r="G12" s="2" t="s">
        <v>281</v>
      </c>
      <c r="H12" s="3">
        <f>'RA Matrix Template'!D134</f>
        <v>0</v>
      </c>
      <c r="I12" s="2" t="s">
        <v>256</v>
      </c>
      <c r="P12" s="171"/>
    </row>
    <row r="13" spans="2:16" ht="3.95" customHeight="1">
      <c r="C13" s="23"/>
      <c r="D13" s="23"/>
      <c r="E13" s="23"/>
      <c r="H13" s="3"/>
      <c r="P13" s="171"/>
    </row>
    <row r="14" spans="2:16">
      <c r="C14" s="296" t="s">
        <v>260</v>
      </c>
      <c r="D14" s="296"/>
      <c r="E14" s="296"/>
      <c r="F14" s="2" t="s">
        <v>257</v>
      </c>
      <c r="G14" s="2" t="s">
        <v>280</v>
      </c>
      <c r="H14" s="3">
        <f>'RA Matrix Template'!D136</f>
        <v>0</v>
      </c>
      <c r="I14" s="2" t="s">
        <v>256</v>
      </c>
      <c r="P14" s="72"/>
    </row>
    <row r="15" spans="2:16" ht="3.95" customHeight="1">
      <c r="C15" s="23"/>
      <c r="D15" s="23"/>
      <c r="E15" s="23"/>
      <c r="H15" s="3"/>
      <c r="P15" s="72"/>
    </row>
    <row r="16" spans="2:16">
      <c r="C16" s="296" t="s">
        <v>261</v>
      </c>
      <c r="D16" s="296"/>
      <c r="E16" s="296"/>
      <c r="F16" s="2" t="s">
        <v>258</v>
      </c>
      <c r="G16" s="2" t="s">
        <v>280</v>
      </c>
      <c r="H16" s="3">
        <f>'RA Matrix Template'!D138</f>
        <v>0</v>
      </c>
      <c r="I16" s="2" t="s">
        <v>256</v>
      </c>
      <c r="P16" s="171"/>
    </row>
    <row r="17" spans="3:16" ht="3.95" customHeight="1">
      <c r="C17" s="23"/>
      <c r="D17" s="23"/>
      <c r="E17" s="23"/>
      <c r="H17" s="3"/>
      <c r="P17" s="72"/>
    </row>
    <row r="18" spans="3:16">
      <c r="C18" s="296" t="s">
        <v>262</v>
      </c>
      <c r="D18" s="296"/>
      <c r="E18" s="296"/>
      <c r="F18" s="2" t="s">
        <v>259</v>
      </c>
      <c r="G18" s="2" t="s">
        <v>280</v>
      </c>
      <c r="H18" s="3">
        <f>'RA Matrix Template'!D140</f>
        <v>0</v>
      </c>
      <c r="I18" s="2" t="s">
        <v>256</v>
      </c>
      <c r="P18" s="171"/>
    </row>
    <row r="19" spans="3:16" ht="3.95" customHeight="1">
      <c r="C19" s="23"/>
      <c r="D19" s="23"/>
      <c r="E19" s="23"/>
      <c r="H19" s="3"/>
      <c r="P19" s="171"/>
    </row>
    <row r="20" spans="3:16">
      <c r="C20" s="296" t="s">
        <v>270</v>
      </c>
      <c r="D20" s="296"/>
      <c r="E20" s="296"/>
      <c r="F20" s="2" t="s">
        <v>269</v>
      </c>
      <c r="G20" s="2" t="s">
        <v>280</v>
      </c>
      <c r="H20" s="3">
        <f>'RA Matrix Template'!D142</f>
        <v>0</v>
      </c>
      <c r="I20" s="2" t="s">
        <v>256</v>
      </c>
      <c r="P20" s="172"/>
    </row>
    <row r="21" spans="3:16" ht="3.95" customHeight="1">
      <c r="C21" s="23"/>
      <c r="D21" s="23"/>
      <c r="E21" s="23"/>
      <c r="H21" s="3"/>
    </row>
    <row r="22" spans="3:16">
      <c r="C22" s="296" t="s">
        <v>263</v>
      </c>
      <c r="D22" s="296"/>
      <c r="E22" s="296"/>
      <c r="F22" s="2" t="s">
        <v>264</v>
      </c>
      <c r="G22" s="2" t="s">
        <v>281</v>
      </c>
      <c r="H22" s="3" t="str">
        <f>'RA Matrix Template'!D144</f>
        <v xml:space="preserve">Anaerobically digested  </v>
      </c>
      <c r="I22" s="2" t="s">
        <v>293</v>
      </c>
    </row>
    <row r="24" spans="3:16" ht="15">
      <c r="C24" s="16" t="s">
        <v>265</v>
      </c>
      <c r="I24" s="2" t="s">
        <v>175</v>
      </c>
      <c r="J24" s="2" t="s">
        <v>176</v>
      </c>
      <c r="K24" s="2" t="s">
        <v>23</v>
      </c>
      <c r="L24" s="2" t="s">
        <v>24</v>
      </c>
    </row>
    <row r="25" spans="3:16">
      <c r="C25" s="2" t="s">
        <v>247</v>
      </c>
      <c r="G25" s="2" t="s">
        <v>280</v>
      </c>
      <c r="K25" s="2">
        <f>AA59</f>
        <v>5.9</v>
      </c>
      <c r="L25" s="2">
        <f>AA74</f>
        <v>14.8</v>
      </c>
      <c r="N25" s="2" t="s">
        <v>304</v>
      </c>
    </row>
    <row r="26" spans="3:16">
      <c r="C26" s="2" t="s">
        <v>255</v>
      </c>
      <c r="G26" s="2" t="s">
        <v>280</v>
      </c>
      <c r="K26" s="163">
        <f>T100</f>
        <v>3.9880122595163812</v>
      </c>
      <c r="L26" s="163">
        <f>T101</f>
        <v>7.5668751187622547</v>
      </c>
      <c r="N26" s="2" t="s">
        <v>303</v>
      </c>
    </row>
    <row r="27" spans="3:16">
      <c r="C27" s="2" t="s">
        <v>177</v>
      </c>
      <c r="G27" s="2" t="s">
        <v>280</v>
      </c>
      <c r="H27" s="2" t="s">
        <v>178</v>
      </c>
      <c r="I27" s="2">
        <f>'RA Matrix Template'!D48</f>
        <v>0</v>
      </c>
      <c r="J27" s="2">
        <f>'RA Matrix Template'!D50</f>
        <v>0</v>
      </c>
      <c r="K27" s="2">
        <f>'RA Matrix Template'!D52</f>
        <v>0</v>
      </c>
      <c r="L27" s="2">
        <f>'RA Matrix Template'!D56</f>
        <v>0</v>
      </c>
      <c r="N27" s="2" t="s">
        <v>256</v>
      </c>
    </row>
    <row r="28" spans="3:16">
      <c r="C28" s="2" t="s">
        <v>179</v>
      </c>
      <c r="G28" s="2" t="s">
        <v>280</v>
      </c>
      <c r="H28" s="2" t="s">
        <v>180</v>
      </c>
      <c r="I28" s="2">
        <f>AG83</f>
        <v>0.41335170924974451</v>
      </c>
      <c r="K28" s="159">
        <f>IF(K29=0,K26,K29)+K25</f>
        <v>9.8880122595163815</v>
      </c>
      <c r="L28" s="159">
        <f>IF(L29=0,L26,L29)+L25</f>
        <v>22.366875118762255</v>
      </c>
      <c r="N28" s="2" t="s">
        <v>305</v>
      </c>
    </row>
    <row r="29" spans="3:16">
      <c r="C29" s="2" t="s">
        <v>181</v>
      </c>
      <c r="G29" s="2" t="s">
        <v>280</v>
      </c>
      <c r="H29" s="2" t="s">
        <v>182</v>
      </c>
      <c r="I29" s="3">
        <f>'RA Matrix Template'!D146</f>
        <v>0</v>
      </c>
      <c r="J29" s="3">
        <f>'RA Matrix Template'!D148</f>
        <v>0</v>
      </c>
      <c r="K29" s="3">
        <f>'RA Matrix Template'!D150</f>
        <v>0</v>
      </c>
      <c r="L29" s="3">
        <f>'RA Matrix Template'!D152</f>
        <v>0</v>
      </c>
      <c r="N29" s="2" t="s">
        <v>256</v>
      </c>
    </row>
    <row r="30" spans="3:16">
      <c r="C30" s="2" t="s">
        <v>183</v>
      </c>
      <c r="G30" s="2" t="s">
        <v>308</v>
      </c>
      <c r="H30" s="2" t="s">
        <v>184</v>
      </c>
      <c r="I30" s="2">
        <v>0.03</v>
      </c>
      <c r="J30" s="2" t="s">
        <v>243</v>
      </c>
      <c r="K30" s="2" t="s">
        <v>243</v>
      </c>
      <c r="L30" s="2" t="s">
        <v>243</v>
      </c>
      <c r="N30" s="2" t="s">
        <v>307</v>
      </c>
    </row>
    <row r="31" spans="3:16">
      <c r="C31" s="2" t="s">
        <v>344</v>
      </c>
      <c r="G31" s="2" t="s">
        <v>277</v>
      </c>
      <c r="K31" s="2">
        <v>100</v>
      </c>
      <c r="L31" s="2">
        <v>1000</v>
      </c>
    </row>
    <row r="32" spans="3:16">
      <c r="C32" s="2" t="s">
        <v>345</v>
      </c>
      <c r="K32" s="2">
        <v>0.1</v>
      </c>
      <c r="L32" s="2">
        <v>0.1</v>
      </c>
    </row>
    <row r="33" spans="3:15">
      <c r="C33" s="2" t="s">
        <v>185</v>
      </c>
      <c r="G33" s="2" t="s">
        <v>277</v>
      </c>
      <c r="H33" s="2" t="s">
        <v>186</v>
      </c>
      <c r="I33" s="2" t="e">
        <f>I30/I27*1000</f>
        <v>#DIV/0!</v>
      </c>
      <c r="K33" s="2" t="e">
        <f>(K28-K29)/K27*1.333*K31*K32</f>
        <v>#DIV/0!</v>
      </c>
      <c r="L33" s="2" t="e">
        <f>(L28-L29)/L27*1.333*L31*L32</f>
        <v>#DIV/0!</v>
      </c>
      <c r="N33" s="2" t="s">
        <v>306</v>
      </c>
    </row>
    <row r="35" spans="3:15" ht="15">
      <c r="C35" s="16" t="s">
        <v>266</v>
      </c>
    </row>
    <row r="36" spans="3:15">
      <c r="C36" s="2" t="s">
        <v>268</v>
      </c>
      <c r="F36" s="2" t="s">
        <v>267</v>
      </c>
      <c r="G36" s="2" t="s">
        <v>280</v>
      </c>
      <c r="H36" s="2">
        <f>$H$14-$H$20+$H$16+$H$18</f>
        <v>0</v>
      </c>
    </row>
    <row r="37" spans="3:15">
      <c r="C37" s="2" t="s">
        <v>272</v>
      </c>
      <c r="F37" s="2" t="s">
        <v>271</v>
      </c>
      <c r="G37" s="2" t="s">
        <v>279</v>
      </c>
      <c r="H37" s="2" t="e">
        <f>$H$20+H$16+H$18+(H36*$H$22/1000)</f>
        <v>#VALUE!</v>
      </c>
    </row>
    <row r="38" spans="3:15">
      <c r="C38" s="2" t="s">
        <v>275</v>
      </c>
      <c r="F38" s="2" t="s">
        <v>274</v>
      </c>
      <c r="G38" s="2" t="s">
        <v>278</v>
      </c>
      <c r="H38" s="2">
        <f>'RA Matrix Template'!D170</f>
        <v>0</v>
      </c>
    </row>
    <row r="39" spans="3:15">
      <c r="C39" s="2" t="s">
        <v>276</v>
      </c>
      <c r="F39" s="2" t="s">
        <v>273</v>
      </c>
      <c r="G39" s="2" t="s">
        <v>277</v>
      </c>
      <c r="H39" s="2" t="e">
        <f>H38/H37</f>
        <v>#VALUE!</v>
      </c>
    </row>
    <row r="40" spans="3:15" ht="15.75" thickBot="1">
      <c r="N40" s="16" t="s">
        <v>187</v>
      </c>
    </row>
    <row r="41" spans="3:15" ht="30.75" thickTop="1">
      <c r="N41" s="119" t="s">
        <v>188</v>
      </c>
      <c r="O41" s="120" t="s">
        <v>189</v>
      </c>
    </row>
    <row r="42" spans="3:15" ht="29.25" thickBot="1">
      <c r="N42" s="121" t="s">
        <v>190</v>
      </c>
      <c r="O42" s="122" t="s">
        <v>191</v>
      </c>
    </row>
    <row r="43" spans="3:15" ht="15" thickTop="1">
      <c r="N43" s="2" t="s">
        <v>192</v>
      </c>
    </row>
    <row r="45" spans="3:15" ht="15.75" thickBot="1">
      <c r="N45" s="16" t="s">
        <v>193</v>
      </c>
    </row>
    <row r="46" spans="3:15" ht="56.45" customHeight="1" thickTop="1">
      <c r="N46" s="119" t="s">
        <v>188</v>
      </c>
      <c r="O46" s="120" t="s">
        <v>194</v>
      </c>
    </row>
    <row r="47" spans="3:15">
      <c r="N47" s="123" t="s">
        <v>195</v>
      </c>
      <c r="O47" s="124">
        <v>20</v>
      </c>
    </row>
    <row r="48" spans="3:15">
      <c r="N48" s="123" t="s">
        <v>196</v>
      </c>
      <c r="O48" s="124">
        <v>200</v>
      </c>
    </row>
    <row r="49" spans="14:34">
      <c r="N49" s="123" t="s">
        <v>197</v>
      </c>
      <c r="O49" s="124">
        <v>1</v>
      </c>
    </row>
    <row r="50" spans="14:34" ht="15" thickBot="1">
      <c r="N50" s="121" t="s">
        <v>198</v>
      </c>
      <c r="O50" s="122">
        <v>60</v>
      </c>
    </row>
    <row r="51" spans="14:34" ht="15" thickTop="1">
      <c r="N51" s="2" t="s">
        <v>199</v>
      </c>
    </row>
    <row r="52" spans="14:34">
      <c r="N52" s="2" t="s">
        <v>200</v>
      </c>
    </row>
    <row r="54" spans="14:34" ht="15.75" thickBot="1">
      <c r="N54" s="162" t="s">
        <v>201</v>
      </c>
    </row>
    <row r="55" spans="14:34" ht="15.95" customHeight="1">
      <c r="N55" s="125"/>
      <c r="O55" s="180"/>
      <c r="P55" s="300" t="s">
        <v>202</v>
      </c>
      <c r="Q55" s="301"/>
      <c r="R55" s="301"/>
      <c r="S55" s="301"/>
      <c r="T55" s="301"/>
      <c r="U55" s="301"/>
      <c r="V55" s="302"/>
    </row>
    <row r="56" spans="14:34" ht="15">
      <c r="N56" s="181" t="s">
        <v>203</v>
      </c>
      <c r="O56" s="182" t="s">
        <v>204</v>
      </c>
      <c r="P56" s="126">
        <v>0.5</v>
      </c>
      <c r="Q56" s="126">
        <v>1</v>
      </c>
      <c r="R56" s="126">
        <v>2</v>
      </c>
      <c r="S56" s="126">
        <v>3</v>
      </c>
      <c r="T56" s="126">
        <v>4</v>
      </c>
      <c r="U56" s="126">
        <v>5</v>
      </c>
      <c r="V56" s="183">
        <v>6</v>
      </c>
      <c r="Z56" s="2" t="str">
        <f>IF(ISBLANK(Y57),"0.5",IF(Y57&lt;0.75,"0.5",IF(Y57&lt;1.5,"1",IF(Y57&lt;2.5,"2",IF(Y57&lt;3.5,"3",IF(Y57&lt;4.5,"4",IF(Y57&lt;5.5,"5","6")))))))</f>
        <v>0.5</v>
      </c>
      <c r="AB56" s="2">
        <v>0.5</v>
      </c>
      <c r="AC56" s="2">
        <v>1</v>
      </c>
      <c r="AD56" s="2">
        <v>2</v>
      </c>
      <c r="AE56" s="2">
        <v>3</v>
      </c>
      <c r="AF56" s="2">
        <v>4</v>
      </c>
      <c r="AG56" s="2">
        <v>5</v>
      </c>
      <c r="AH56" s="2">
        <v>6</v>
      </c>
    </row>
    <row r="57" spans="14:34" ht="15.95" customHeight="1">
      <c r="N57" s="127"/>
      <c r="O57" s="184"/>
      <c r="P57" s="312" t="s">
        <v>205</v>
      </c>
      <c r="Q57" s="312"/>
      <c r="R57" s="312"/>
      <c r="S57" s="312"/>
      <c r="T57" s="312"/>
      <c r="U57" s="312"/>
      <c r="V57" s="313"/>
      <c r="X57" s="2" t="s">
        <v>302</v>
      </c>
      <c r="Y57" s="2">
        <f>H4</f>
        <v>0</v>
      </c>
      <c r="Z57" s="2" t="str">
        <f>IF(ISBLANK(Y57),"0.5",IF(Y57&lt;0.75,"0.5",IF(Y57&lt;1.5,"1",IF(Y57&lt;2.5,"2",IF(Y57&lt;3.5,"3",IF(Y57&lt;4.5,"4",IF(Y57&lt;5.5,"5","6")))))))</f>
        <v>0.5</v>
      </c>
      <c r="AA57" s="2">
        <f>Z57*1</f>
        <v>0.5</v>
      </c>
      <c r="AB57" s="2" t="b" cm="1">
        <f t="array" ref="AB57:AH57">AA57=P56:V56</f>
        <v>1</v>
      </c>
      <c r="AC57" s="2" t="b">
        <v>0</v>
      </c>
      <c r="AD57" s="2" t="b">
        <v>0</v>
      </c>
      <c r="AE57" s="2" t="b">
        <v>0</v>
      </c>
      <c r="AF57" s="2" t="b">
        <v>0</v>
      </c>
      <c r="AG57" s="2" t="b">
        <v>0</v>
      </c>
      <c r="AH57" s="2" t="b">
        <v>0</v>
      </c>
    </row>
    <row r="58" spans="14:34">
      <c r="N58" s="185">
        <v>4</v>
      </c>
      <c r="O58" s="186"/>
      <c r="P58" s="128">
        <v>4.0999999999999996</v>
      </c>
      <c r="Q58" s="128">
        <v>8.5</v>
      </c>
      <c r="R58" s="128">
        <v>17.7</v>
      </c>
      <c r="S58" s="128">
        <v>27.1</v>
      </c>
      <c r="T58" s="128">
        <v>36.700000000000003</v>
      </c>
      <c r="U58" s="128">
        <v>46.4</v>
      </c>
      <c r="V58" s="129">
        <v>56.2</v>
      </c>
      <c r="X58" s="2" t="s">
        <v>245</v>
      </c>
      <c r="Y58" s="2">
        <f>H6</f>
        <v>0</v>
      </c>
      <c r="Z58" s="2" t="str">
        <f>IF(ISBLANK(Y58),"4.5",IF(Y58=0,"4.5",TRUNC(Y58,1)))</f>
        <v>4.5</v>
      </c>
      <c r="AA58" s="2">
        <f>Z58*1</f>
        <v>4.5</v>
      </c>
      <c r="AB58" s="2" t="b" cm="1">
        <f t="array" ref="AB58:AB66">AA58=N58:N66</f>
        <v>0</v>
      </c>
      <c r="AC58" s="2">
        <v>4</v>
      </c>
    </row>
    <row r="59" spans="14:34">
      <c r="N59" s="185">
        <v>4.5</v>
      </c>
      <c r="O59" s="186"/>
      <c r="P59" s="128">
        <v>5.9</v>
      </c>
      <c r="Q59" s="128">
        <v>12.2</v>
      </c>
      <c r="R59" s="128">
        <v>25.2</v>
      </c>
      <c r="S59" s="128">
        <v>38.700000000000003</v>
      </c>
      <c r="T59" s="128">
        <v>52.3</v>
      </c>
      <c r="U59" s="128">
        <v>66.2</v>
      </c>
      <c r="V59" s="129">
        <v>80.2</v>
      </c>
      <c r="AA59" s="2" cm="1">
        <f t="array" ref="AA59">_xlfn.XLOOKUP(AA57,P56:V56,_xlfn.XLOOKUP(AA58,N58:N66,P58:V66))</f>
        <v>5.9</v>
      </c>
      <c r="AB59" s="2" t="b">
        <v>1</v>
      </c>
      <c r="AC59" s="2">
        <v>4.5</v>
      </c>
    </row>
    <row r="60" spans="14:34">
      <c r="N60" s="185">
        <v>5</v>
      </c>
      <c r="O60" s="186"/>
      <c r="P60" s="128">
        <v>8.4</v>
      </c>
      <c r="Q60" s="128">
        <v>17.399999999999999</v>
      </c>
      <c r="R60" s="128">
        <v>36</v>
      </c>
      <c r="S60" s="128">
        <v>55.2</v>
      </c>
      <c r="T60" s="128">
        <v>74.7</v>
      </c>
      <c r="U60" s="128">
        <v>94.5</v>
      </c>
      <c r="V60" s="129">
        <v>114.5</v>
      </c>
      <c r="AB60" s="2" t="b">
        <v>0</v>
      </c>
      <c r="AC60" s="2">
        <v>5</v>
      </c>
    </row>
    <row r="61" spans="14:34">
      <c r="N61" s="185">
        <v>5.5</v>
      </c>
      <c r="O61" s="186"/>
      <c r="P61" s="128">
        <v>11.9</v>
      </c>
      <c r="Q61" s="128">
        <v>24.8</v>
      </c>
      <c r="R61" s="128">
        <v>51.4</v>
      </c>
      <c r="S61" s="128">
        <v>78.7</v>
      </c>
      <c r="T61" s="128">
        <v>106.6</v>
      </c>
      <c r="U61" s="128">
        <v>134.80000000000001</v>
      </c>
      <c r="V61" s="129">
        <v>163.4</v>
      </c>
      <c r="AB61" s="2" t="b">
        <v>0</v>
      </c>
      <c r="AC61" s="2">
        <v>5.5</v>
      </c>
    </row>
    <row r="62" spans="14:34">
      <c r="N62" s="185">
        <v>6</v>
      </c>
      <c r="O62" s="186"/>
      <c r="P62" s="128">
        <v>17</v>
      </c>
      <c r="Q62" s="128">
        <v>35.299999999999997</v>
      </c>
      <c r="R62" s="128">
        <v>73.3</v>
      </c>
      <c r="S62" s="128">
        <v>112.4</v>
      </c>
      <c r="T62" s="128">
        <v>152.19999999999999</v>
      </c>
      <c r="U62" s="128">
        <v>192.5</v>
      </c>
      <c r="V62" s="129">
        <v>233.2</v>
      </c>
      <c r="X62" s="2" t="e" cm="1">
        <f t="array" ref="X62">_xlfn.XLOOKUP(AA57,P57:V57,_xlfn.XLOOKUP(AA58,N59:N67,P59:V67))</f>
        <v>#N/A</v>
      </c>
      <c r="AB62" s="2" t="b">
        <v>0</v>
      </c>
      <c r="AC62" s="2">
        <v>6</v>
      </c>
    </row>
    <row r="63" spans="14:34">
      <c r="N63" s="185">
        <v>6.5</v>
      </c>
      <c r="O63" s="186"/>
      <c r="P63" s="128">
        <v>24.3</v>
      </c>
      <c r="Q63" s="128">
        <v>50.4</v>
      </c>
      <c r="R63" s="128">
        <v>104.7</v>
      </c>
      <c r="S63" s="128">
        <v>160.4</v>
      </c>
      <c r="T63" s="128">
        <v>217.2</v>
      </c>
      <c r="U63" s="128">
        <v>274.7</v>
      </c>
      <c r="V63" s="129">
        <v>332.8</v>
      </c>
      <c r="AB63" s="2" t="b">
        <v>0</v>
      </c>
      <c r="AC63" s="2">
        <v>6.5</v>
      </c>
    </row>
    <row r="64" spans="14:34">
      <c r="N64" s="185">
        <v>7</v>
      </c>
      <c r="O64" s="186"/>
      <c r="P64" s="128">
        <v>34.700000000000003</v>
      </c>
      <c r="Q64" s="128">
        <v>72</v>
      </c>
      <c r="R64" s="128">
        <v>149.4</v>
      </c>
      <c r="S64" s="128">
        <v>228.9</v>
      </c>
      <c r="T64" s="128">
        <v>309.89999999999998</v>
      </c>
      <c r="U64" s="128">
        <v>392</v>
      </c>
      <c r="V64" s="129">
        <v>475</v>
      </c>
      <c r="AB64" s="2" t="b">
        <v>0</v>
      </c>
      <c r="AC64" s="2">
        <v>7</v>
      </c>
    </row>
    <row r="65" spans="14:34">
      <c r="N65" s="185">
        <v>7.5</v>
      </c>
      <c r="O65" s="186"/>
      <c r="P65" s="128">
        <v>49.5</v>
      </c>
      <c r="Q65" s="128">
        <v>102.8</v>
      </c>
      <c r="R65" s="128">
        <v>213.2</v>
      </c>
      <c r="S65" s="128">
        <v>326.8</v>
      </c>
      <c r="T65" s="128">
        <v>442.4</v>
      </c>
      <c r="U65" s="128">
        <v>559.5</v>
      </c>
      <c r="V65" s="129">
        <v>678</v>
      </c>
      <c r="AB65" s="2" t="b">
        <v>0</v>
      </c>
      <c r="AC65" s="2">
        <v>7.5</v>
      </c>
    </row>
    <row r="66" spans="14:34" ht="15" thickBot="1">
      <c r="N66" s="187">
        <v>8</v>
      </c>
      <c r="O66" s="188"/>
      <c r="P66" s="130">
        <v>70.7</v>
      </c>
      <c r="Q66" s="130">
        <v>146.69999999999999</v>
      </c>
      <c r="R66" s="130">
        <v>304.3</v>
      </c>
      <c r="S66" s="130">
        <v>466.4</v>
      </c>
      <c r="T66" s="130">
        <v>631.4</v>
      </c>
      <c r="U66" s="130">
        <v>798.6</v>
      </c>
      <c r="V66" s="131">
        <v>967.6</v>
      </c>
      <c r="AB66" s="2" t="b">
        <v>0</v>
      </c>
      <c r="AC66" s="2">
        <v>8</v>
      </c>
    </row>
    <row r="68" spans="14:34" ht="15.75" thickBot="1">
      <c r="N68" s="162" t="s">
        <v>206</v>
      </c>
    </row>
    <row r="69" spans="14:34" ht="15.75" thickTop="1">
      <c r="N69" s="132" t="s">
        <v>207</v>
      </c>
      <c r="O69" s="314" t="s">
        <v>208</v>
      </c>
      <c r="P69" s="314"/>
      <c r="Q69" s="314"/>
      <c r="R69" s="314"/>
      <c r="S69" s="314"/>
      <c r="T69" s="314"/>
      <c r="U69" s="314"/>
      <c r="V69" s="315"/>
    </row>
    <row r="70" spans="14:34" ht="15">
      <c r="N70" s="133"/>
      <c r="O70" s="312" t="s">
        <v>209</v>
      </c>
      <c r="P70" s="312"/>
      <c r="Q70" s="312"/>
      <c r="R70" s="312"/>
      <c r="S70" s="312"/>
      <c r="T70" s="312"/>
      <c r="U70" s="312"/>
      <c r="V70" s="316"/>
    </row>
    <row r="71" spans="14:34" ht="30">
      <c r="N71" s="133"/>
      <c r="O71" s="126" t="s">
        <v>210</v>
      </c>
      <c r="P71" s="126">
        <v>0.3</v>
      </c>
      <c r="Q71" s="126">
        <v>0.5</v>
      </c>
      <c r="R71" s="126">
        <v>1</v>
      </c>
      <c r="S71" s="126">
        <v>2</v>
      </c>
      <c r="T71" s="126">
        <v>3</v>
      </c>
      <c r="U71" s="126">
        <v>4</v>
      </c>
      <c r="V71" s="134">
        <v>6</v>
      </c>
      <c r="AB71" s="2">
        <v>3</v>
      </c>
      <c r="AC71" s="2">
        <v>5</v>
      </c>
      <c r="AD71" s="2">
        <v>10</v>
      </c>
      <c r="AE71" s="2">
        <v>20</v>
      </c>
      <c r="AF71" s="2">
        <v>30</v>
      </c>
      <c r="AG71" s="2">
        <v>40</v>
      </c>
      <c r="AH71" s="2">
        <v>60</v>
      </c>
    </row>
    <row r="72" spans="14:34" ht="15">
      <c r="N72" s="135" t="s">
        <v>203</v>
      </c>
      <c r="O72" s="126" t="s">
        <v>211</v>
      </c>
      <c r="P72" s="178">
        <v>3</v>
      </c>
      <c r="Q72" s="178">
        <v>5</v>
      </c>
      <c r="R72" s="178">
        <v>10</v>
      </c>
      <c r="S72" s="178">
        <v>20</v>
      </c>
      <c r="T72" s="178">
        <v>30</v>
      </c>
      <c r="U72" s="178">
        <v>40</v>
      </c>
      <c r="V72" s="179">
        <v>60</v>
      </c>
      <c r="X72" s="2" t="s">
        <v>302</v>
      </c>
      <c r="Y72" s="2">
        <f>H8</f>
        <v>0</v>
      </c>
      <c r="Z72" s="177" t="str">
        <f>IF(ISBLANK(Y72),"3",IF(Y72&lt;4,"3",IF(Y72&lt;7.5,"5",IF(Y72&lt;15,"10",IF(Y72&lt;25,"20",IF(Y72&lt;35,"30",IF(Y72&lt;50,"40","60")))))))</f>
        <v>3</v>
      </c>
      <c r="AA72" s="177">
        <f>Z72*1</f>
        <v>3</v>
      </c>
      <c r="AB72" s="2" t="b" cm="1">
        <f t="array" ref="AB72:AH72">AA72=P72:V72</f>
        <v>1</v>
      </c>
      <c r="AC72" s="2" t="b">
        <v>0</v>
      </c>
      <c r="AD72" s="2" t="b">
        <v>0</v>
      </c>
      <c r="AE72" s="2" t="b">
        <v>0</v>
      </c>
      <c r="AF72" s="2" t="b">
        <v>0</v>
      </c>
      <c r="AG72" s="2" t="b">
        <v>0</v>
      </c>
      <c r="AH72" s="2" t="b">
        <v>0</v>
      </c>
    </row>
    <row r="73" spans="14:34" ht="15">
      <c r="N73" s="123"/>
      <c r="O73" s="128"/>
      <c r="P73" s="317" t="s">
        <v>212</v>
      </c>
      <c r="Q73" s="318"/>
      <c r="R73" s="318"/>
      <c r="S73" s="318"/>
      <c r="T73" s="318"/>
      <c r="U73" s="318"/>
      <c r="V73" s="319"/>
      <c r="X73" s="2" t="s">
        <v>245</v>
      </c>
      <c r="Y73" s="2">
        <f>H6</f>
        <v>0</v>
      </c>
      <c r="Z73" s="177" t="str">
        <f>IF(ISBLANK(Y73),"4",IF(Y73&lt;4.75,"4",IF(Y73&lt;5.25,"5",IF(Y73&lt;5.75,"5.5",IF(Y73&lt;6.25,"6",IF(Y73&lt;6.75,"6.5",IF(Y73&lt;7.25,"7",IF(Y73&lt;7.75,"7.5","8"))))))))</f>
        <v>4</v>
      </c>
      <c r="AA73" s="177">
        <f>Z73*1</f>
        <v>4</v>
      </c>
      <c r="AB73" s="2" t="b" cm="1">
        <f t="array" ref="AB73:AB81">AA73=N74:N82</f>
        <v>1</v>
      </c>
      <c r="AC73" s="2">
        <v>4</v>
      </c>
    </row>
    <row r="74" spans="14:34" ht="15">
      <c r="N74" s="136">
        <v>4</v>
      </c>
      <c r="O74" s="128"/>
      <c r="P74" s="128">
        <v>14.8</v>
      </c>
      <c r="Q74" s="128">
        <v>21.2</v>
      </c>
      <c r="R74" s="128">
        <v>34.4</v>
      </c>
      <c r="S74" s="128">
        <v>56</v>
      </c>
      <c r="T74" s="128">
        <v>74.5</v>
      </c>
      <c r="U74" s="128">
        <v>91.1</v>
      </c>
      <c r="V74" s="124">
        <v>121.1</v>
      </c>
      <c r="AA74" s="2" cm="1">
        <f t="array" ref="AA74">_xlfn.XLOOKUP(AA72,P72:V72,_xlfn.XLOOKUP(AA73,N74:N82,P74:V82))</f>
        <v>14.8</v>
      </c>
      <c r="AB74" s="2" t="b">
        <v>0</v>
      </c>
      <c r="AC74" s="2">
        <v>4.5</v>
      </c>
    </row>
    <row r="75" spans="14:34" ht="15">
      <c r="N75" s="136">
        <v>4.5</v>
      </c>
      <c r="O75" s="128"/>
      <c r="P75" s="128">
        <v>20.2</v>
      </c>
      <c r="Q75" s="128">
        <v>28.9</v>
      </c>
      <c r="R75" s="128">
        <v>47</v>
      </c>
      <c r="S75" s="128">
        <v>76.5</v>
      </c>
      <c r="T75" s="128">
        <v>101.7</v>
      </c>
      <c r="U75" s="128">
        <v>124.5</v>
      </c>
      <c r="V75" s="124">
        <v>165.5</v>
      </c>
      <c r="AB75" s="2" t="b">
        <v>0</v>
      </c>
      <c r="AC75" s="2">
        <v>5</v>
      </c>
    </row>
    <row r="76" spans="14:34" ht="15">
      <c r="N76" s="136">
        <v>5</v>
      </c>
      <c r="O76" s="128"/>
      <c r="P76" s="128">
        <v>27.6</v>
      </c>
      <c r="Q76" s="128">
        <v>39.5</v>
      </c>
      <c r="R76" s="128">
        <v>64.3</v>
      </c>
      <c r="S76" s="128">
        <v>104.5</v>
      </c>
      <c r="T76" s="128">
        <v>139</v>
      </c>
      <c r="U76" s="128">
        <v>170.1</v>
      </c>
      <c r="V76" s="124">
        <v>226</v>
      </c>
      <c r="AB76" s="2" t="b">
        <v>0</v>
      </c>
      <c r="AC76" s="2">
        <v>5.5</v>
      </c>
    </row>
    <row r="77" spans="14:34" ht="15">
      <c r="N77" s="136">
        <v>5.5</v>
      </c>
      <c r="O77" s="128"/>
      <c r="P77" s="128">
        <v>37.700000000000003</v>
      </c>
      <c r="Q77" s="128">
        <v>54</v>
      </c>
      <c r="R77" s="128">
        <v>87.8</v>
      </c>
      <c r="S77" s="128">
        <v>142.80000000000001</v>
      </c>
      <c r="T77" s="128">
        <v>189.8</v>
      </c>
      <c r="U77" s="128">
        <v>232.3</v>
      </c>
      <c r="V77" s="124">
        <v>308.8</v>
      </c>
      <c r="AB77" s="2" t="b">
        <v>0</v>
      </c>
      <c r="AC77" s="2">
        <v>6</v>
      </c>
    </row>
    <row r="78" spans="14:34" ht="15">
      <c r="N78" s="136">
        <v>6</v>
      </c>
      <c r="O78" s="128"/>
      <c r="P78" s="128">
        <v>51.5</v>
      </c>
      <c r="Q78" s="128">
        <v>73.7</v>
      </c>
      <c r="R78" s="128">
        <v>119.9</v>
      </c>
      <c r="S78" s="128">
        <v>195.1</v>
      </c>
      <c r="T78" s="128">
        <v>259.3</v>
      </c>
      <c r="U78" s="128">
        <v>317.39999999999998</v>
      </c>
      <c r="V78" s="124">
        <v>421.9</v>
      </c>
      <c r="AB78" s="2" t="b">
        <v>0</v>
      </c>
      <c r="AC78" s="2">
        <v>6.5</v>
      </c>
    </row>
    <row r="79" spans="14:34" ht="15">
      <c r="N79" s="136">
        <v>6.5</v>
      </c>
      <c r="O79" s="128"/>
      <c r="P79" s="128">
        <v>70.400000000000006</v>
      </c>
      <c r="Q79" s="128">
        <v>100.7</v>
      </c>
      <c r="R79" s="128">
        <v>163.80000000000001</v>
      </c>
      <c r="S79" s="128">
        <v>226.5</v>
      </c>
      <c r="T79" s="128">
        <v>354.3</v>
      </c>
      <c r="U79" s="128">
        <v>433.6</v>
      </c>
      <c r="V79" s="124">
        <v>576.4</v>
      </c>
      <c r="AB79" s="2" t="b">
        <v>0</v>
      </c>
      <c r="AC79" s="2">
        <v>7</v>
      </c>
    </row>
    <row r="80" spans="14:34" ht="15">
      <c r="N80" s="136">
        <v>7</v>
      </c>
      <c r="O80" s="128"/>
      <c r="P80" s="128">
        <v>96.1</v>
      </c>
      <c r="Q80" s="128">
        <v>137.6</v>
      </c>
      <c r="R80" s="128">
        <v>223.8</v>
      </c>
      <c r="S80" s="128">
        <v>364.1</v>
      </c>
      <c r="T80" s="128">
        <v>484</v>
      </c>
      <c r="U80" s="128">
        <v>592.4</v>
      </c>
      <c r="V80" s="124">
        <v>787.4</v>
      </c>
      <c r="AB80" s="2" t="b">
        <v>0</v>
      </c>
      <c r="AC80" s="2">
        <v>7.5</v>
      </c>
      <c r="AG80" s="2" cm="1">
        <f t="array" ref="AG80">_xlfn.XLOOKUP(AG81,AF86:AF131,_xlfn.XLOOKUP(AG82,AG85:EB85,AG86:EB131))</f>
        <v>0.41335170924974451</v>
      </c>
    </row>
    <row r="81" spans="14:132" ht="15">
      <c r="N81" s="136">
        <v>7.5</v>
      </c>
      <c r="O81" s="128"/>
      <c r="P81" s="128">
        <v>131.30000000000001</v>
      </c>
      <c r="Q81" s="128">
        <v>188</v>
      </c>
      <c r="R81" s="128">
        <v>305.8</v>
      </c>
      <c r="S81" s="128">
        <v>497.5</v>
      </c>
      <c r="T81" s="128">
        <v>661.3</v>
      </c>
      <c r="U81" s="128">
        <v>809.3</v>
      </c>
      <c r="V81" s="124">
        <v>1075.7</v>
      </c>
      <c r="AB81" s="2" t="b">
        <v>0</v>
      </c>
      <c r="AC81" s="2">
        <v>8</v>
      </c>
      <c r="AD81" s="2" t="s">
        <v>245</v>
      </c>
      <c r="AE81" s="2">
        <f>H6</f>
        <v>0</v>
      </c>
      <c r="AF81" s="2" t="str">
        <f>IF(ISBLANK(AE81),"4.5",IF(AE81=0,"4.5",TRUNC(AE81,1)))</f>
        <v>4.5</v>
      </c>
      <c r="AG81" s="2">
        <f>AF81*1</f>
        <v>4.5</v>
      </c>
      <c r="AH81" s="2" t="b">
        <f>AG81=AF104</f>
        <v>0</v>
      </c>
    </row>
    <row r="82" spans="14:132" ht="15.75" thickBot="1">
      <c r="N82" s="137">
        <v>8</v>
      </c>
      <c r="O82" s="138"/>
      <c r="P82" s="138">
        <v>179.4</v>
      </c>
      <c r="Q82" s="138">
        <v>256.8</v>
      </c>
      <c r="R82" s="138">
        <v>417.8</v>
      </c>
      <c r="S82" s="138">
        <v>679.6</v>
      </c>
      <c r="T82" s="138">
        <v>903.4</v>
      </c>
      <c r="U82" s="138">
        <v>1105.5999999999999</v>
      </c>
      <c r="V82" s="122">
        <v>1469.6</v>
      </c>
      <c r="AD82" s="2" t="s">
        <v>248</v>
      </c>
      <c r="AE82" s="2">
        <f>H10</f>
        <v>0</v>
      </c>
      <c r="AF82" s="2" t="str">
        <f>IF(ISBLANK(AE82),"1",IF(AE82&lt;1,"1",MROUND(AE82,1)))</f>
        <v>1</v>
      </c>
      <c r="AG82" s="2">
        <f>AF82*1</f>
        <v>1</v>
      </c>
      <c r="AH82" s="2" t="b">
        <f>AG82=AG85</f>
        <v>1</v>
      </c>
    </row>
    <row r="83" spans="14:132" ht="15.75" thickTop="1" thickBot="1">
      <c r="AG83" s="2" cm="1">
        <f t="array" ref="AG83">_xlfn.XLOOKUP(AG81,AF86:AF131,_xlfn.XLOOKUP(AG82,AG85:EB85,AG86:EB131))</f>
        <v>0.41335170924974451</v>
      </c>
    </row>
    <row r="84" spans="14:132" ht="15.75" thickBot="1">
      <c r="N84" s="161" t="s">
        <v>213</v>
      </c>
      <c r="AG84" s="300" t="s">
        <v>214</v>
      </c>
      <c r="AH84" s="301"/>
      <c r="AI84" s="302"/>
    </row>
    <row r="85" spans="14:132" ht="15.95" customHeight="1">
      <c r="N85" s="125"/>
      <c r="O85" s="300" t="s">
        <v>214</v>
      </c>
      <c r="P85" s="301"/>
      <c r="Q85" s="302"/>
      <c r="AG85" s="2">
        <v>1</v>
      </c>
      <c r="AH85" s="2">
        <v>2</v>
      </c>
      <c r="AI85" s="2">
        <v>3</v>
      </c>
      <c r="AJ85" s="2">
        <v>4</v>
      </c>
      <c r="AK85" s="2">
        <v>5</v>
      </c>
      <c r="AL85" s="2">
        <v>6</v>
      </c>
      <c r="AM85" s="2">
        <v>7</v>
      </c>
      <c r="AN85" s="2">
        <v>8</v>
      </c>
      <c r="AO85" s="2">
        <v>9</v>
      </c>
      <c r="AP85" s="2">
        <v>10</v>
      </c>
      <c r="AQ85" s="2">
        <v>11</v>
      </c>
      <c r="AR85" s="2">
        <v>12</v>
      </c>
      <c r="AS85" s="2">
        <v>13</v>
      </c>
      <c r="AT85" s="2">
        <v>14</v>
      </c>
      <c r="AU85" s="2">
        <v>15</v>
      </c>
      <c r="AV85" s="2">
        <v>16</v>
      </c>
      <c r="AW85" s="2">
        <v>17</v>
      </c>
      <c r="AX85" s="2">
        <v>18</v>
      </c>
      <c r="AY85" s="2">
        <v>19</v>
      </c>
      <c r="AZ85" s="2">
        <v>20</v>
      </c>
      <c r="BA85" s="2">
        <v>21</v>
      </c>
      <c r="BB85" s="2">
        <v>22</v>
      </c>
      <c r="BC85" s="2">
        <v>23</v>
      </c>
      <c r="BD85" s="2">
        <v>24</v>
      </c>
      <c r="BE85" s="2">
        <v>25</v>
      </c>
      <c r="BF85" s="2">
        <v>26</v>
      </c>
      <c r="BG85" s="2">
        <v>27</v>
      </c>
      <c r="BH85" s="2">
        <v>28</v>
      </c>
      <c r="BI85" s="2">
        <v>29</v>
      </c>
      <c r="BJ85" s="2">
        <v>30</v>
      </c>
      <c r="BK85" s="2">
        <v>31</v>
      </c>
      <c r="BL85" s="2">
        <v>32</v>
      </c>
      <c r="BM85" s="2">
        <v>33</v>
      </c>
      <c r="BN85" s="2">
        <v>34</v>
      </c>
      <c r="BO85" s="2">
        <v>35</v>
      </c>
      <c r="BP85" s="2">
        <v>36</v>
      </c>
      <c r="BQ85" s="2">
        <v>37</v>
      </c>
      <c r="BR85" s="2">
        <v>38</v>
      </c>
      <c r="BS85" s="2">
        <v>39</v>
      </c>
      <c r="BT85" s="2">
        <v>40</v>
      </c>
      <c r="BU85" s="2">
        <v>41</v>
      </c>
      <c r="BV85" s="2">
        <v>42</v>
      </c>
      <c r="BW85" s="2">
        <v>43</v>
      </c>
      <c r="BX85" s="2">
        <v>44</v>
      </c>
      <c r="BY85" s="2">
        <v>45</v>
      </c>
      <c r="BZ85" s="2">
        <v>46</v>
      </c>
      <c r="CA85" s="2">
        <v>47</v>
      </c>
      <c r="CB85" s="2">
        <v>48</v>
      </c>
      <c r="CC85" s="2">
        <v>49</v>
      </c>
      <c r="CD85" s="2">
        <v>50</v>
      </c>
      <c r="CE85" s="2">
        <v>51</v>
      </c>
      <c r="CF85" s="2">
        <v>52</v>
      </c>
      <c r="CG85" s="2">
        <v>53</v>
      </c>
      <c r="CH85" s="2">
        <v>54</v>
      </c>
      <c r="CI85" s="2">
        <v>55</v>
      </c>
      <c r="CJ85" s="2">
        <v>56</v>
      </c>
      <c r="CK85" s="2">
        <v>57</v>
      </c>
      <c r="CL85" s="2">
        <v>58</v>
      </c>
      <c r="CM85" s="2">
        <v>59</v>
      </c>
      <c r="CN85" s="2">
        <v>60</v>
      </c>
      <c r="CO85" s="2">
        <v>61</v>
      </c>
      <c r="CP85" s="2">
        <v>62</v>
      </c>
      <c r="CQ85" s="2">
        <v>63</v>
      </c>
      <c r="CR85" s="2">
        <v>64</v>
      </c>
      <c r="CS85" s="2">
        <v>65</v>
      </c>
      <c r="CT85" s="2">
        <v>66</v>
      </c>
      <c r="CU85" s="2">
        <v>67</v>
      </c>
      <c r="CV85" s="2">
        <v>68</v>
      </c>
      <c r="CW85" s="2">
        <v>69</v>
      </c>
      <c r="CX85" s="2">
        <v>70</v>
      </c>
      <c r="CY85" s="2">
        <v>71</v>
      </c>
      <c r="CZ85" s="2">
        <v>72</v>
      </c>
      <c r="DA85" s="2">
        <v>73</v>
      </c>
      <c r="DB85" s="2">
        <v>74</v>
      </c>
      <c r="DC85" s="2">
        <v>75</v>
      </c>
      <c r="DD85" s="2">
        <v>76</v>
      </c>
      <c r="DE85" s="2">
        <v>77</v>
      </c>
      <c r="DF85" s="2">
        <v>78</v>
      </c>
      <c r="DG85" s="2">
        <v>79</v>
      </c>
      <c r="DH85" s="2">
        <v>80</v>
      </c>
      <c r="DI85" s="2">
        <v>81</v>
      </c>
      <c r="DJ85" s="2">
        <v>82</v>
      </c>
      <c r="DK85" s="2">
        <v>83</v>
      </c>
      <c r="DL85" s="2">
        <v>84</v>
      </c>
      <c r="DM85" s="2">
        <v>85</v>
      </c>
      <c r="DN85" s="2">
        <v>86</v>
      </c>
      <c r="DO85" s="2">
        <v>87</v>
      </c>
      <c r="DP85" s="2">
        <v>88</v>
      </c>
      <c r="DQ85" s="2">
        <v>89</v>
      </c>
      <c r="DR85" s="2">
        <v>90</v>
      </c>
      <c r="DS85" s="2">
        <v>91</v>
      </c>
      <c r="DT85" s="2">
        <v>92</v>
      </c>
      <c r="DU85" s="2">
        <v>93</v>
      </c>
      <c r="DV85" s="2">
        <v>94</v>
      </c>
      <c r="DW85" s="2">
        <v>95</v>
      </c>
      <c r="DX85" s="2">
        <v>96</v>
      </c>
      <c r="DY85" s="2">
        <v>97</v>
      </c>
      <c r="DZ85" s="2">
        <v>98</v>
      </c>
      <c r="EA85" s="2">
        <v>99</v>
      </c>
      <c r="EB85" s="2">
        <v>100</v>
      </c>
    </row>
    <row r="86" spans="14:132" ht="15">
      <c r="N86" s="139" t="s">
        <v>203</v>
      </c>
      <c r="O86" s="140">
        <v>5</v>
      </c>
      <c r="P86" s="140">
        <v>25</v>
      </c>
      <c r="Q86" s="141">
        <v>50</v>
      </c>
      <c r="AC86" s="157">
        <f t="shared" ref="AC86:AC131" si="0">(AF86-1.7729)/7.1429</f>
        <v>0.38179170924974454</v>
      </c>
      <c r="AD86" s="2">
        <v>0.38179999999999997</v>
      </c>
      <c r="AE86" s="139" t="s">
        <v>203</v>
      </c>
      <c r="AF86" s="159">
        <v>4.5</v>
      </c>
      <c r="AG86" s="2">
        <f t="shared" ref="AG86:AP95" si="1">0.03156*AG$85+$AC86</f>
        <v>0.41335170924974451</v>
      </c>
      <c r="AH86" s="2">
        <f t="shared" si="1"/>
        <v>0.44491170924974455</v>
      </c>
      <c r="AI86" s="2">
        <f t="shared" si="1"/>
        <v>0.47647170924974452</v>
      </c>
      <c r="AJ86" s="2">
        <f t="shared" si="1"/>
        <v>0.5080317092497445</v>
      </c>
      <c r="AK86" s="2">
        <f t="shared" si="1"/>
        <v>0.53959170924974453</v>
      </c>
      <c r="AL86" s="2">
        <f t="shared" si="1"/>
        <v>0.57115170924974445</v>
      </c>
      <c r="AM86" s="2">
        <f t="shared" si="1"/>
        <v>0.60271170924974449</v>
      </c>
      <c r="AN86" s="2">
        <f t="shared" si="1"/>
        <v>0.63427170924974452</v>
      </c>
      <c r="AO86" s="2">
        <f t="shared" si="1"/>
        <v>0.66583170924974455</v>
      </c>
      <c r="AP86" s="2">
        <f t="shared" si="1"/>
        <v>0.69739170924974458</v>
      </c>
      <c r="AQ86" s="2">
        <f t="shared" ref="AQ86:AZ95" si="2">0.03156*AQ$85+$AC86</f>
        <v>0.72895170924974451</v>
      </c>
      <c r="AR86" s="2">
        <f t="shared" si="2"/>
        <v>0.76051170924974443</v>
      </c>
      <c r="AS86" s="2">
        <f t="shared" si="2"/>
        <v>0.79207170924974446</v>
      </c>
      <c r="AT86" s="2">
        <f t="shared" si="2"/>
        <v>0.82363170924974449</v>
      </c>
      <c r="AU86" s="2">
        <f t="shared" si="2"/>
        <v>0.85519170924974452</v>
      </c>
      <c r="AV86" s="2">
        <f t="shared" si="2"/>
        <v>0.88675170924974456</v>
      </c>
      <c r="AW86" s="2">
        <f t="shared" si="2"/>
        <v>0.91831170924974459</v>
      </c>
      <c r="AX86" s="2">
        <f t="shared" si="2"/>
        <v>0.9498717092497444</v>
      </c>
      <c r="AY86" s="2">
        <f t="shared" si="2"/>
        <v>0.98143170924974443</v>
      </c>
      <c r="AZ86" s="2">
        <f t="shared" si="2"/>
        <v>1.0129917092497445</v>
      </c>
      <c r="BA86" s="2">
        <f t="shared" ref="BA86:BJ95" si="3">0.03156*BA$85+$AC86</f>
        <v>1.0445517092497445</v>
      </c>
      <c r="BB86" s="2">
        <f t="shared" si="3"/>
        <v>1.0761117092497445</v>
      </c>
      <c r="BC86" s="2">
        <f t="shared" si="3"/>
        <v>1.1076717092497446</v>
      </c>
      <c r="BD86" s="2">
        <f t="shared" si="3"/>
        <v>1.1392317092497444</v>
      </c>
      <c r="BE86" s="2">
        <f t="shared" si="3"/>
        <v>1.1707917092497444</v>
      </c>
      <c r="BF86" s="2">
        <f t="shared" si="3"/>
        <v>1.2023517092497444</v>
      </c>
      <c r="BG86" s="2">
        <f t="shared" si="3"/>
        <v>1.2339117092497445</v>
      </c>
      <c r="BH86" s="2">
        <f t="shared" si="3"/>
        <v>1.2654717092497445</v>
      </c>
      <c r="BI86" s="2">
        <f t="shared" si="3"/>
        <v>1.2970317092497445</v>
      </c>
      <c r="BJ86" s="2">
        <f t="shared" si="3"/>
        <v>1.3285917092497446</v>
      </c>
      <c r="BK86" s="2">
        <f t="shared" ref="BK86:BT95" si="4">0.03156*BK$85+$AC86</f>
        <v>1.3601517092497444</v>
      </c>
      <c r="BL86" s="2">
        <f t="shared" si="4"/>
        <v>1.3917117092497444</v>
      </c>
      <c r="BM86" s="2">
        <f t="shared" si="4"/>
        <v>1.4232717092497444</v>
      </c>
      <c r="BN86" s="2">
        <f t="shared" si="4"/>
        <v>1.4548317092497445</v>
      </c>
      <c r="BO86" s="2">
        <f t="shared" si="4"/>
        <v>1.4863917092497445</v>
      </c>
      <c r="BP86" s="2">
        <f t="shared" si="4"/>
        <v>1.5179517092497443</v>
      </c>
      <c r="BQ86" s="2">
        <f t="shared" si="4"/>
        <v>1.5495117092497444</v>
      </c>
      <c r="BR86" s="2">
        <f t="shared" si="4"/>
        <v>1.5810717092497444</v>
      </c>
      <c r="BS86" s="2">
        <f t="shared" si="4"/>
        <v>1.6126317092497444</v>
      </c>
      <c r="BT86" s="2">
        <f t="shared" si="4"/>
        <v>1.6441917092497444</v>
      </c>
      <c r="BU86" s="2">
        <f t="shared" ref="BU86:CD95" si="5">0.03156*BU$85+$AC86</f>
        <v>1.6757517092497445</v>
      </c>
      <c r="BV86" s="2">
        <f t="shared" si="5"/>
        <v>1.7073117092497443</v>
      </c>
      <c r="BW86" s="2">
        <f t="shared" si="5"/>
        <v>1.7388717092497443</v>
      </c>
      <c r="BX86" s="2">
        <f t="shared" si="5"/>
        <v>1.7704317092497444</v>
      </c>
      <c r="BY86" s="2">
        <f t="shared" si="5"/>
        <v>1.8019917092497444</v>
      </c>
      <c r="BZ86" s="2">
        <f t="shared" si="5"/>
        <v>1.8335517092497444</v>
      </c>
      <c r="CA86" s="2">
        <f t="shared" si="5"/>
        <v>1.8651117092497445</v>
      </c>
      <c r="CB86" s="2">
        <f t="shared" si="5"/>
        <v>1.8966717092497443</v>
      </c>
      <c r="CC86" s="2">
        <f t="shared" si="5"/>
        <v>1.9282317092497443</v>
      </c>
      <c r="CD86" s="2">
        <f t="shared" si="5"/>
        <v>1.9597917092497443</v>
      </c>
      <c r="CE86" s="2">
        <f t="shared" ref="CE86:CN95" si="6">0.03156*CE$85+$AC86</f>
        <v>1.9913517092497444</v>
      </c>
      <c r="CF86" s="2">
        <f t="shared" si="6"/>
        <v>2.0229117092497444</v>
      </c>
      <c r="CG86" s="2">
        <f t="shared" si="6"/>
        <v>2.0544717092497446</v>
      </c>
      <c r="CH86" s="2">
        <f t="shared" si="6"/>
        <v>2.0860317092497445</v>
      </c>
      <c r="CI86" s="2">
        <f t="shared" si="6"/>
        <v>2.1175917092497443</v>
      </c>
      <c r="CJ86" s="2">
        <f t="shared" si="6"/>
        <v>2.1491517092497445</v>
      </c>
      <c r="CK86" s="2">
        <f t="shared" si="6"/>
        <v>2.1807117092497443</v>
      </c>
      <c r="CL86" s="2">
        <f t="shared" si="6"/>
        <v>2.2122717092497446</v>
      </c>
      <c r="CM86" s="2">
        <f t="shared" si="6"/>
        <v>2.2438317092497444</v>
      </c>
      <c r="CN86" s="2">
        <f t="shared" si="6"/>
        <v>2.2753917092497447</v>
      </c>
      <c r="CO86" s="2">
        <f t="shared" ref="CO86:CX95" si="7">0.03156*CO$85+$AC86</f>
        <v>2.3069517092497445</v>
      </c>
      <c r="CP86" s="2">
        <f t="shared" si="7"/>
        <v>2.3385117092497443</v>
      </c>
      <c r="CQ86" s="2">
        <f t="shared" si="7"/>
        <v>2.3700717092497445</v>
      </c>
      <c r="CR86" s="2">
        <f t="shared" si="7"/>
        <v>2.4016317092497443</v>
      </c>
      <c r="CS86" s="2">
        <f t="shared" si="7"/>
        <v>2.4331917092497442</v>
      </c>
      <c r="CT86" s="2">
        <f t="shared" si="7"/>
        <v>2.4647517092497444</v>
      </c>
      <c r="CU86" s="2">
        <f t="shared" si="7"/>
        <v>2.4963117092497442</v>
      </c>
      <c r="CV86" s="2">
        <f t="shared" si="7"/>
        <v>2.5278717092497445</v>
      </c>
      <c r="CW86" s="2">
        <f t="shared" si="7"/>
        <v>2.5594317092497443</v>
      </c>
      <c r="CX86" s="2">
        <f t="shared" si="7"/>
        <v>2.5909917092497445</v>
      </c>
      <c r="CY86" s="2">
        <f t="shared" ref="CY86:DH95" si="8">0.03156*CY$85+$AC86</f>
        <v>2.6225517092497443</v>
      </c>
      <c r="CZ86" s="2">
        <f t="shared" si="8"/>
        <v>2.6541117092497442</v>
      </c>
      <c r="DA86" s="2">
        <f t="shared" si="8"/>
        <v>2.6856717092497444</v>
      </c>
      <c r="DB86" s="2">
        <f t="shared" si="8"/>
        <v>2.7172317092497442</v>
      </c>
      <c r="DC86" s="2">
        <f t="shared" si="8"/>
        <v>2.7487917092497445</v>
      </c>
      <c r="DD86" s="2">
        <f t="shared" si="8"/>
        <v>2.7803517092497443</v>
      </c>
      <c r="DE86" s="2">
        <f t="shared" si="8"/>
        <v>2.8119117092497441</v>
      </c>
      <c r="DF86" s="2">
        <f t="shared" si="8"/>
        <v>2.8434717092497444</v>
      </c>
      <c r="DG86" s="2">
        <f t="shared" si="8"/>
        <v>2.8750317092497442</v>
      </c>
      <c r="DH86" s="2">
        <f t="shared" si="8"/>
        <v>2.9065917092497444</v>
      </c>
      <c r="DI86" s="2">
        <f t="shared" ref="DI86:DR95" si="9">0.03156*DI$85+$AC86</f>
        <v>2.9381517092497442</v>
      </c>
      <c r="DJ86" s="2">
        <f t="shared" si="9"/>
        <v>2.9697117092497445</v>
      </c>
      <c r="DK86" s="2">
        <f t="shared" si="9"/>
        <v>3.0012717092497443</v>
      </c>
      <c r="DL86" s="2">
        <f t="shared" si="9"/>
        <v>3.0328317092497441</v>
      </c>
      <c r="DM86" s="2">
        <f t="shared" si="9"/>
        <v>3.0643917092497444</v>
      </c>
      <c r="DN86" s="2">
        <f t="shared" si="9"/>
        <v>3.0959517092497442</v>
      </c>
      <c r="DO86" s="2">
        <f t="shared" si="9"/>
        <v>3.1275117092497444</v>
      </c>
      <c r="DP86" s="2">
        <f t="shared" si="9"/>
        <v>3.1590717092497442</v>
      </c>
      <c r="DQ86" s="2">
        <f t="shared" si="9"/>
        <v>3.1906317092497445</v>
      </c>
      <c r="DR86" s="2">
        <f t="shared" si="9"/>
        <v>3.2221917092497443</v>
      </c>
      <c r="DS86" s="2">
        <f t="shared" ref="DS86:EB95" si="10">0.03156*DS$85+$AC86</f>
        <v>3.2537517092497441</v>
      </c>
      <c r="DT86" s="2">
        <f t="shared" si="10"/>
        <v>3.2853117092497444</v>
      </c>
      <c r="DU86" s="2">
        <f t="shared" si="10"/>
        <v>3.3168717092497442</v>
      </c>
      <c r="DV86" s="2">
        <f t="shared" si="10"/>
        <v>3.3484317092497444</v>
      </c>
      <c r="DW86" s="2">
        <f t="shared" si="10"/>
        <v>3.3799917092497442</v>
      </c>
      <c r="DX86" s="2">
        <f t="shared" si="10"/>
        <v>3.411551709249744</v>
      </c>
      <c r="DY86" s="2">
        <f t="shared" si="10"/>
        <v>3.4431117092497443</v>
      </c>
      <c r="DZ86" s="2">
        <f t="shared" si="10"/>
        <v>3.4746717092497441</v>
      </c>
      <c r="EA86" s="2">
        <f t="shared" si="10"/>
        <v>3.5062317092497444</v>
      </c>
      <c r="EB86" s="2">
        <f t="shared" si="10"/>
        <v>3.5377917092497442</v>
      </c>
    </row>
    <row r="87" spans="14:132" ht="15.95" customHeight="1">
      <c r="N87" s="127"/>
      <c r="O87" s="303" t="s">
        <v>215</v>
      </c>
      <c r="P87" s="304"/>
      <c r="Q87" s="305"/>
      <c r="AC87" s="157">
        <f t="shared" si="0"/>
        <v>0.39579162525024847</v>
      </c>
      <c r="AF87" s="159">
        <v>4.5999999999999996</v>
      </c>
      <c r="AG87" s="2">
        <f t="shared" si="1"/>
        <v>0.42735162525024845</v>
      </c>
      <c r="AH87" s="2">
        <f t="shared" si="1"/>
        <v>0.45891162525024848</v>
      </c>
      <c r="AI87" s="2">
        <f t="shared" si="1"/>
        <v>0.49047162525024846</v>
      </c>
      <c r="AJ87" s="2">
        <f t="shared" si="1"/>
        <v>0.52203162525024849</v>
      </c>
      <c r="AK87" s="2">
        <f t="shared" si="1"/>
        <v>0.55359162525024841</v>
      </c>
      <c r="AL87" s="2">
        <f t="shared" si="1"/>
        <v>0.58515162525024844</v>
      </c>
      <c r="AM87" s="2">
        <f t="shared" si="1"/>
        <v>0.61671162525024847</v>
      </c>
      <c r="AN87" s="2">
        <f t="shared" si="1"/>
        <v>0.64827162525024851</v>
      </c>
      <c r="AO87" s="2">
        <f t="shared" si="1"/>
        <v>0.67983162525024843</v>
      </c>
      <c r="AP87" s="2">
        <f t="shared" si="1"/>
        <v>0.71139162525024846</v>
      </c>
      <c r="AQ87" s="2">
        <f t="shared" si="2"/>
        <v>0.74295162525024838</v>
      </c>
      <c r="AR87" s="2">
        <f t="shared" si="2"/>
        <v>0.77451162525024841</v>
      </c>
      <c r="AS87" s="2">
        <f t="shared" si="2"/>
        <v>0.80607162525024845</v>
      </c>
      <c r="AT87" s="2">
        <f t="shared" si="2"/>
        <v>0.83763162525024848</v>
      </c>
      <c r="AU87" s="2">
        <f t="shared" si="2"/>
        <v>0.86919162525024851</v>
      </c>
      <c r="AV87" s="2">
        <f t="shared" si="2"/>
        <v>0.90075162525024843</v>
      </c>
      <c r="AW87" s="2">
        <f t="shared" si="2"/>
        <v>0.93231162525024847</v>
      </c>
      <c r="AX87" s="2">
        <f t="shared" si="2"/>
        <v>0.96387162525024839</v>
      </c>
      <c r="AY87" s="2">
        <f t="shared" si="2"/>
        <v>0.99543162525024842</v>
      </c>
      <c r="AZ87" s="2">
        <f t="shared" si="2"/>
        <v>1.0269916252502485</v>
      </c>
      <c r="BA87" s="2">
        <f t="shared" si="3"/>
        <v>1.0585516252502485</v>
      </c>
      <c r="BB87" s="2">
        <f t="shared" si="3"/>
        <v>1.0901116252502483</v>
      </c>
      <c r="BC87" s="2">
        <f t="shared" si="3"/>
        <v>1.1216716252502485</v>
      </c>
      <c r="BD87" s="2">
        <f t="shared" si="3"/>
        <v>1.1532316252502484</v>
      </c>
      <c r="BE87" s="2">
        <f t="shared" si="3"/>
        <v>1.1847916252502484</v>
      </c>
      <c r="BF87" s="2">
        <f t="shared" si="3"/>
        <v>1.2163516252502484</v>
      </c>
      <c r="BG87" s="2">
        <f t="shared" si="3"/>
        <v>1.2479116252502485</v>
      </c>
      <c r="BH87" s="2">
        <f t="shared" si="3"/>
        <v>1.2794716252502485</v>
      </c>
      <c r="BI87" s="2">
        <f t="shared" si="3"/>
        <v>1.3110316252502483</v>
      </c>
      <c r="BJ87" s="2">
        <f t="shared" si="3"/>
        <v>1.3425916252502486</v>
      </c>
      <c r="BK87" s="2">
        <f t="shared" si="4"/>
        <v>1.3741516252502484</v>
      </c>
      <c r="BL87" s="2">
        <f t="shared" si="4"/>
        <v>1.4057116252502484</v>
      </c>
      <c r="BM87" s="2">
        <f t="shared" si="4"/>
        <v>1.4372716252502484</v>
      </c>
      <c r="BN87" s="2">
        <f t="shared" si="4"/>
        <v>1.4688316252502485</v>
      </c>
      <c r="BO87" s="2">
        <f t="shared" si="4"/>
        <v>1.5003916252502485</v>
      </c>
      <c r="BP87" s="2">
        <f t="shared" si="4"/>
        <v>1.5319516252502483</v>
      </c>
      <c r="BQ87" s="2">
        <f t="shared" si="4"/>
        <v>1.5635116252502483</v>
      </c>
      <c r="BR87" s="2">
        <f t="shared" si="4"/>
        <v>1.5950716252502484</v>
      </c>
      <c r="BS87" s="2">
        <f t="shared" si="4"/>
        <v>1.6266316252502484</v>
      </c>
      <c r="BT87" s="2">
        <f t="shared" si="4"/>
        <v>1.6581916252502484</v>
      </c>
      <c r="BU87" s="2">
        <f t="shared" si="5"/>
        <v>1.6897516252502485</v>
      </c>
      <c r="BV87" s="2">
        <f t="shared" si="5"/>
        <v>1.7213116252502483</v>
      </c>
      <c r="BW87" s="2">
        <f t="shared" si="5"/>
        <v>1.7528716252502483</v>
      </c>
      <c r="BX87" s="2">
        <f t="shared" si="5"/>
        <v>1.7844316252502483</v>
      </c>
      <c r="BY87" s="2">
        <f t="shared" si="5"/>
        <v>1.8159916252502484</v>
      </c>
      <c r="BZ87" s="2">
        <f t="shared" si="5"/>
        <v>1.8475516252502484</v>
      </c>
      <c r="CA87" s="2">
        <f t="shared" si="5"/>
        <v>1.8791116252502484</v>
      </c>
      <c r="CB87" s="2">
        <f t="shared" si="5"/>
        <v>1.9106716252502483</v>
      </c>
      <c r="CC87" s="2">
        <f t="shared" si="5"/>
        <v>1.9422316252502483</v>
      </c>
      <c r="CD87" s="2">
        <f t="shared" si="5"/>
        <v>1.9737916252502483</v>
      </c>
      <c r="CE87" s="2">
        <f t="shared" si="6"/>
        <v>2.0053516252502481</v>
      </c>
      <c r="CF87" s="2">
        <f t="shared" si="6"/>
        <v>2.0369116252502484</v>
      </c>
      <c r="CG87" s="2">
        <f t="shared" si="6"/>
        <v>2.0684716252502486</v>
      </c>
      <c r="CH87" s="2">
        <f t="shared" si="6"/>
        <v>2.1000316252502484</v>
      </c>
      <c r="CI87" s="2">
        <f t="shared" si="6"/>
        <v>2.1315916252502483</v>
      </c>
      <c r="CJ87" s="2">
        <f t="shared" si="6"/>
        <v>2.1631516252502481</v>
      </c>
      <c r="CK87" s="2">
        <f t="shared" si="6"/>
        <v>2.1947116252502483</v>
      </c>
      <c r="CL87" s="2">
        <f t="shared" si="6"/>
        <v>2.2262716252502486</v>
      </c>
      <c r="CM87" s="2">
        <f t="shared" si="6"/>
        <v>2.2578316252502484</v>
      </c>
      <c r="CN87" s="2">
        <f t="shared" si="6"/>
        <v>2.2893916252502482</v>
      </c>
      <c r="CO87" s="2">
        <f t="shared" si="7"/>
        <v>2.320951625250248</v>
      </c>
      <c r="CP87" s="2">
        <f t="shared" si="7"/>
        <v>2.3525116252502483</v>
      </c>
      <c r="CQ87" s="2">
        <f t="shared" si="7"/>
        <v>2.3840716252502485</v>
      </c>
      <c r="CR87" s="2">
        <f t="shared" si="7"/>
        <v>2.4156316252502483</v>
      </c>
      <c r="CS87" s="2">
        <f t="shared" si="7"/>
        <v>2.4471916252502481</v>
      </c>
      <c r="CT87" s="2">
        <f t="shared" si="7"/>
        <v>2.4787516252502484</v>
      </c>
      <c r="CU87" s="2">
        <f t="shared" si="7"/>
        <v>2.5103116252502482</v>
      </c>
      <c r="CV87" s="2">
        <f t="shared" si="7"/>
        <v>2.5418716252502485</v>
      </c>
      <c r="CW87" s="2">
        <f t="shared" si="7"/>
        <v>2.5734316252502483</v>
      </c>
      <c r="CX87" s="2">
        <f t="shared" si="7"/>
        <v>2.6049916252502485</v>
      </c>
      <c r="CY87" s="2">
        <f t="shared" si="8"/>
        <v>2.6365516252502483</v>
      </c>
      <c r="CZ87" s="2">
        <f t="shared" si="8"/>
        <v>2.6681116252502481</v>
      </c>
      <c r="DA87" s="2">
        <f t="shared" si="8"/>
        <v>2.6996716252502484</v>
      </c>
      <c r="DB87" s="2">
        <f t="shared" si="8"/>
        <v>2.7312316252502482</v>
      </c>
      <c r="DC87" s="2">
        <f t="shared" si="8"/>
        <v>2.7627916252502485</v>
      </c>
      <c r="DD87" s="2">
        <f t="shared" si="8"/>
        <v>2.7943516252502483</v>
      </c>
      <c r="DE87" s="2">
        <f t="shared" si="8"/>
        <v>2.8259116252502481</v>
      </c>
      <c r="DF87" s="2">
        <f t="shared" si="8"/>
        <v>2.8574716252502483</v>
      </c>
      <c r="DG87" s="2">
        <f t="shared" si="8"/>
        <v>2.8890316252502481</v>
      </c>
      <c r="DH87" s="2">
        <f t="shared" si="8"/>
        <v>2.9205916252502484</v>
      </c>
      <c r="DI87" s="2">
        <f t="shared" si="9"/>
        <v>2.9521516252502482</v>
      </c>
      <c r="DJ87" s="2">
        <f t="shared" si="9"/>
        <v>2.9837116252502485</v>
      </c>
      <c r="DK87" s="2">
        <f t="shared" si="9"/>
        <v>3.0152716252502483</v>
      </c>
      <c r="DL87" s="2">
        <f t="shared" si="9"/>
        <v>3.0468316252502481</v>
      </c>
      <c r="DM87" s="2">
        <f t="shared" si="9"/>
        <v>3.0783916252502483</v>
      </c>
      <c r="DN87" s="2">
        <f t="shared" si="9"/>
        <v>3.1099516252502482</v>
      </c>
      <c r="DO87" s="2">
        <f t="shared" si="9"/>
        <v>3.1415116252502484</v>
      </c>
      <c r="DP87" s="2">
        <f t="shared" si="9"/>
        <v>3.1730716252502482</v>
      </c>
      <c r="DQ87" s="2">
        <f t="shared" si="9"/>
        <v>3.2046316252502485</v>
      </c>
      <c r="DR87" s="2">
        <f t="shared" si="9"/>
        <v>3.2361916252502483</v>
      </c>
      <c r="DS87" s="2">
        <f t="shared" si="10"/>
        <v>3.2677516252502481</v>
      </c>
      <c r="DT87" s="2">
        <f t="shared" si="10"/>
        <v>3.2993116252502483</v>
      </c>
      <c r="DU87" s="2">
        <f t="shared" si="10"/>
        <v>3.3308716252502482</v>
      </c>
      <c r="DV87" s="2">
        <f t="shared" si="10"/>
        <v>3.3624316252502484</v>
      </c>
      <c r="DW87" s="2">
        <f t="shared" si="10"/>
        <v>3.3939916252502482</v>
      </c>
      <c r="DX87" s="2">
        <f t="shared" si="10"/>
        <v>3.425551625250248</v>
      </c>
      <c r="DY87" s="2">
        <f t="shared" si="10"/>
        <v>3.4571116252502483</v>
      </c>
      <c r="DZ87" s="2">
        <f t="shared" si="10"/>
        <v>3.4886716252502481</v>
      </c>
      <c r="EA87" s="2">
        <f t="shared" si="10"/>
        <v>3.5202316252502484</v>
      </c>
      <c r="EB87" s="2">
        <f t="shared" si="10"/>
        <v>3.5517916252502482</v>
      </c>
    </row>
    <row r="88" spans="14:132" ht="15">
      <c r="N88" s="142">
        <v>4.5</v>
      </c>
      <c r="O88" s="128">
        <v>0.54</v>
      </c>
      <c r="P88" s="128">
        <v>1.17</v>
      </c>
      <c r="Q88" s="129">
        <v>1.96</v>
      </c>
      <c r="AC88" s="157">
        <f t="shared" si="0"/>
        <v>0.40979154125075251</v>
      </c>
      <c r="AF88" s="159">
        <v>4.7</v>
      </c>
      <c r="AG88" s="2">
        <f t="shared" si="1"/>
        <v>0.44135154125075249</v>
      </c>
      <c r="AH88" s="2">
        <f t="shared" si="1"/>
        <v>0.47291154125075252</v>
      </c>
      <c r="AI88" s="2">
        <f t="shared" si="1"/>
        <v>0.50447154125075255</v>
      </c>
      <c r="AJ88" s="2">
        <f t="shared" si="1"/>
        <v>0.53603154125075247</v>
      </c>
      <c r="AK88" s="2">
        <f t="shared" si="1"/>
        <v>0.56759154125075251</v>
      </c>
      <c r="AL88" s="2">
        <f t="shared" si="1"/>
        <v>0.59915154125075243</v>
      </c>
      <c r="AM88" s="2">
        <f t="shared" si="1"/>
        <v>0.63071154125075246</v>
      </c>
      <c r="AN88" s="2">
        <f t="shared" si="1"/>
        <v>0.66227154125075249</v>
      </c>
      <c r="AO88" s="2">
        <f t="shared" si="1"/>
        <v>0.69383154125075253</v>
      </c>
      <c r="AP88" s="2">
        <f t="shared" si="1"/>
        <v>0.72539154125075256</v>
      </c>
      <c r="AQ88" s="2">
        <f t="shared" si="2"/>
        <v>0.75695154125075248</v>
      </c>
      <c r="AR88" s="2">
        <f t="shared" si="2"/>
        <v>0.7885115412507524</v>
      </c>
      <c r="AS88" s="2">
        <f t="shared" si="2"/>
        <v>0.82007154125075243</v>
      </c>
      <c r="AT88" s="2">
        <f t="shared" si="2"/>
        <v>0.85163154125075247</v>
      </c>
      <c r="AU88" s="2">
        <f t="shared" si="2"/>
        <v>0.8831915412507525</v>
      </c>
      <c r="AV88" s="2">
        <f t="shared" si="2"/>
        <v>0.91475154125075253</v>
      </c>
      <c r="AW88" s="2">
        <f t="shared" si="2"/>
        <v>0.94631154125075256</v>
      </c>
      <c r="AX88" s="2">
        <f t="shared" si="2"/>
        <v>0.97787154125075237</v>
      </c>
      <c r="AY88" s="2">
        <f t="shared" si="2"/>
        <v>1.0094315412507524</v>
      </c>
      <c r="AZ88" s="2">
        <f t="shared" si="2"/>
        <v>1.0409915412507524</v>
      </c>
      <c r="BA88" s="2">
        <f t="shared" si="3"/>
        <v>1.0725515412507525</v>
      </c>
      <c r="BB88" s="2">
        <f t="shared" si="3"/>
        <v>1.1041115412507525</v>
      </c>
      <c r="BC88" s="2">
        <f t="shared" si="3"/>
        <v>1.1356715412507525</v>
      </c>
      <c r="BD88" s="2">
        <f t="shared" si="3"/>
        <v>1.1672315412507523</v>
      </c>
      <c r="BE88" s="2">
        <f t="shared" si="3"/>
        <v>1.1987915412507524</v>
      </c>
      <c r="BF88" s="2">
        <f t="shared" si="3"/>
        <v>1.2303515412507524</v>
      </c>
      <c r="BG88" s="2">
        <f t="shared" si="3"/>
        <v>1.2619115412507524</v>
      </c>
      <c r="BH88" s="2">
        <f t="shared" si="3"/>
        <v>1.2934715412507525</v>
      </c>
      <c r="BI88" s="2">
        <f t="shared" si="3"/>
        <v>1.3250315412507525</v>
      </c>
      <c r="BJ88" s="2">
        <f t="shared" si="3"/>
        <v>1.3565915412507525</v>
      </c>
      <c r="BK88" s="2">
        <f t="shared" si="4"/>
        <v>1.3881515412507524</v>
      </c>
      <c r="BL88" s="2">
        <f t="shared" si="4"/>
        <v>1.4197115412507524</v>
      </c>
      <c r="BM88" s="2">
        <f t="shared" si="4"/>
        <v>1.4512715412507524</v>
      </c>
      <c r="BN88" s="2">
        <f t="shared" si="4"/>
        <v>1.4828315412507524</v>
      </c>
      <c r="BO88" s="2">
        <f t="shared" si="4"/>
        <v>1.5143915412507525</v>
      </c>
      <c r="BP88" s="2">
        <f t="shared" si="4"/>
        <v>1.5459515412507523</v>
      </c>
      <c r="BQ88" s="2">
        <f t="shared" si="4"/>
        <v>1.5775115412507523</v>
      </c>
      <c r="BR88" s="2">
        <f t="shared" si="4"/>
        <v>1.6090715412507524</v>
      </c>
      <c r="BS88" s="2">
        <f t="shared" si="4"/>
        <v>1.6406315412507524</v>
      </c>
      <c r="BT88" s="2">
        <f t="shared" si="4"/>
        <v>1.6721915412507524</v>
      </c>
      <c r="BU88" s="2">
        <f t="shared" si="5"/>
        <v>1.7037515412507525</v>
      </c>
      <c r="BV88" s="2">
        <f t="shared" si="5"/>
        <v>1.7353115412507523</v>
      </c>
      <c r="BW88" s="2">
        <f t="shared" si="5"/>
        <v>1.7668715412507523</v>
      </c>
      <c r="BX88" s="2">
        <f t="shared" si="5"/>
        <v>1.7984315412507523</v>
      </c>
      <c r="BY88" s="2">
        <f t="shared" si="5"/>
        <v>1.8299915412507524</v>
      </c>
      <c r="BZ88" s="2">
        <f t="shared" si="5"/>
        <v>1.8615515412507524</v>
      </c>
      <c r="CA88" s="2">
        <f t="shared" si="5"/>
        <v>1.8931115412507524</v>
      </c>
      <c r="CB88" s="2">
        <f t="shared" si="5"/>
        <v>1.9246715412507522</v>
      </c>
      <c r="CC88" s="2">
        <f t="shared" si="5"/>
        <v>1.9562315412507523</v>
      </c>
      <c r="CD88" s="2">
        <f t="shared" si="5"/>
        <v>1.9877915412507523</v>
      </c>
      <c r="CE88" s="2">
        <f t="shared" si="6"/>
        <v>2.0193515412507526</v>
      </c>
      <c r="CF88" s="2">
        <f t="shared" si="6"/>
        <v>2.0509115412507524</v>
      </c>
      <c r="CG88" s="2">
        <f t="shared" si="6"/>
        <v>2.0824715412507526</v>
      </c>
      <c r="CH88" s="2">
        <f t="shared" si="6"/>
        <v>2.1140315412507524</v>
      </c>
      <c r="CI88" s="2">
        <f t="shared" si="6"/>
        <v>2.1455915412507522</v>
      </c>
      <c r="CJ88" s="2">
        <f t="shared" si="6"/>
        <v>2.1771515412507525</v>
      </c>
      <c r="CK88" s="2">
        <f t="shared" si="6"/>
        <v>2.2087115412507523</v>
      </c>
      <c r="CL88" s="2">
        <f t="shared" si="6"/>
        <v>2.2402715412507526</v>
      </c>
      <c r="CM88" s="2">
        <f t="shared" si="6"/>
        <v>2.2718315412507524</v>
      </c>
      <c r="CN88" s="2">
        <f t="shared" si="6"/>
        <v>2.3033915412507526</v>
      </c>
      <c r="CO88" s="2">
        <f t="shared" si="7"/>
        <v>2.3349515412507524</v>
      </c>
      <c r="CP88" s="2">
        <f t="shared" si="7"/>
        <v>2.3665115412507522</v>
      </c>
      <c r="CQ88" s="2">
        <f t="shared" si="7"/>
        <v>2.3980715412507525</v>
      </c>
      <c r="CR88" s="2">
        <f t="shared" si="7"/>
        <v>2.4296315412507523</v>
      </c>
      <c r="CS88" s="2">
        <f t="shared" si="7"/>
        <v>2.4611915412507521</v>
      </c>
      <c r="CT88" s="2">
        <f t="shared" si="7"/>
        <v>2.4927515412507524</v>
      </c>
      <c r="CU88" s="2">
        <f t="shared" si="7"/>
        <v>2.5243115412507522</v>
      </c>
      <c r="CV88" s="2">
        <f t="shared" si="7"/>
        <v>2.5558715412507524</v>
      </c>
      <c r="CW88" s="2">
        <f t="shared" si="7"/>
        <v>2.5874315412507523</v>
      </c>
      <c r="CX88" s="2">
        <f t="shared" si="7"/>
        <v>2.6189915412507525</v>
      </c>
      <c r="CY88" s="2">
        <f t="shared" si="8"/>
        <v>2.6505515412507523</v>
      </c>
      <c r="CZ88" s="2">
        <f t="shared" si="8"/>
        <v>2.6821115412507521</v>
      </c>
      <c r="DA88" s="2">
        <f t="shared" si="8"/>
        <v>2.7136715412507524</v>
      </c>
      <c r="DB88" s="2">
        <f t="shared" si="8"/>
        <v>2.7452315412507522</v>
      </c>
      <c r="DC88" s="2">
        <f t="shared" si="8"/>
        <v>2.7767915412507524</v>
      </c>
      <c r="DD88" s="2">
        <f t="shared" si="8"/>
        <v>2.8083515412507523</v>
      </c>
      <c r="DE88" s="2">
        <f t="shared" si="8"/>
        <v>2.8399115412507521</v>
      </c>
      <c r="DF88" s="2">
        <f t="shared" si="8"/>
        <v>2.8714715412507523</v>
      </c>
      <c r="DG88" s="2">
        <f t="shared" si="8"/>
        <v>2.9030315412507521</v>
      </c>
      <c r="DH88" s="2">
        <f t="shared" si="8"/>
        <v>2.9345915412507524</v>
      </c>
      <c r="DI88" s="2">
        <f t="shared" si="9"/>
        <v>2.9661515412507522</v>
      </c>
      <c r="DJ88" s="2">
        <f t="shared" si="9"/>
        <v>2.9977115412507525</v>
      </c>
      <c r="DK88" s="2">
        <f t="shared" si="9"/>
        <v>3.0292715412507523</v>
      </c>
      <c r="DL88" s="2">
        <f t="shared" si="9"/>
        <v>3.0608315412507521</v>
      </c>
      <c r="DM88" s="2">
        <f t="shared" si="9"/>
        <v>3.0923915412507523</v>
      </c>
      <c r="DN88" s="2">
        <f t="shared" si="9"/>
        <v>3.1239515412507521</v>
      </c>
      <c r="DO88" s="2">
        <f t="shared" si="9"/>
        <v>3.1555115412507524</v>
      </c>
      <c r="DP88" s="2">
        <f t="shared" si="9"/>
        <v>3.1870715412507522</v>
      </c>
      <c r="DQ88" s="2">
        <f t="shared" si="9"/>
        <v>3.2186315412507525</v>
      </c>
      <c r="DR88" s="2">
        <f t="shared" si="9"/>
        <v>3.2501915412507523</v>
      </c>
      <c r="DS88" s="2">
        <f t="shared" si="10"/>
        <v>3.2817515412507521</v>
      </c>
      <c r="DT88" s="2">
        <f t="shared" si="10"/>
        <v>3.3133115412507523</v>
      </c>
      <c r="DU88" s="2">
        <f t="shared" si="10"/>
        <v>3.3448715412507521</v>
      </c>
      <c r="DV88" s="2">
        <f t="shared" si="10"/>
        <v>3.3764315412507524</v>
      </c>
      <c r="DW88" s="2">
        <f t="shared" si="10"/>
        <v>3.4079915412507522</v>
      </c>
      <c r="DX88" s="2">
        <f t="shared" si="10"/>
        <v>3.439551541250752</v>
      </c>
      <c r="DY88" s="2">
        <f t="shared" si="10"/>
        <v>3.4711115412507523</v>
      </c>
      <c r="DZ88" s="2">
        <f t="shared" si="10"/>
        <v>3.5026715412507521</v>
      </c>
      <c r="EA88" s="2">
        <f t="shared" si="10"/>
        <v>3.5342315412507523</v>
      </c>
      <c r="EB88" s="2">
        <f t="shared" si="10"/>
        <v>3.5657915412507522</v>
      </c>
    </row>
    <row r="89" spans="14:132" ht="15">
      <c r="N89" s="142">
        <v>5.5</v>
      </c>
      <c r="O89" s="128">
        <v>0.68</v>
      </c>
      <c r="P89" s="128">
        <v>1.31</v>
      </c>
      <c r="Q89" s="129">
        <v>2.1</v>
      </c>
      <c r="AC89" s="157">
        <f t="shared" si="0"/>
        <v>0.4237914572512565</v>
      </c>
      <c r="AF89" s="159">
        <v>4.8</v>
      </c>
      <c r="AG89" s="2">
        <f t="shared" si="1"/>
        <v>0.45535145725125648</v>
      </c>
      <c r="AH89" s="2">
        <f t="shared" si="1"/>
        <v>0.48691145725125651</v>
      </c>
      <c r="AI89" s="2">
        <f t="shared" si="1"/>
        <v>0.51847145725125654</v>
      </c>
      <c r="AJ89" s="2">
        <f t="shared" si="1"/>
        <v>0.55003145725125646</v>
      </c>
      <c r="AK89" s="2">
        <f t="shared" si="1"/>
        <v>0.58159145725125649</v>
      </c>
      <c r="AL89" s="2">
        <f t="shared" si="1"/>
        <v>0.61315145725125642</v>
      </c>
      <c r="AM89" s="2">
        <f t="shared" si="1"/>
        <v>0.64471145725125645</v>
      </c>
      <c r="AN89" s="2">
        <f t="shared" si="1"/>
        <v>0.67627145725125648</v>
      </c>
      <c r="AO89" s="2">
        <f t="shared" si="1"/>
        <v>0.70783145725125651</v>
      </c>
      <c r="AP89" s="2">
        <f t="shared" si="1"/>
        <v>0.73939145725125655</v>
      </c>
      <c r="AQ89" s="2">
        <f t="shared" si="2"/>
        <v>0.77095145725125647</v>
      </c>
      <c r="AR89" s="2">
        <f t="shared" si="2"/>
        <v>0.80251145725125639</v>
      </c>
      <c r="AS89" s="2">
        <f t="shared" si="2"/>
        <v>0.83407145725125642</v>
      </c>
      <c r="AT89" s="2">
        <f t="shared" si="2"/>
        <v>0.86563145725125645</v>
      </c>
      <c r="AU89" s="2">
        <f t="shared" si="2"/>
        <v>0.89719145725125649</v>
      </c>
      <c r="AV89" s="2">
        <f t="shared" si="2"/>
        <v>0.92875145725125652</v>
      </c>
      <c r="AW89" s="2">
        <f t="shared" si="2"/>
        <v>0.96031145725125655</v>
      </c>
      <c r="AX89" s="2">
        <f t="shared" si="2"/>
        <v>0.99187145725125636</v>
      </c>
      <c r="AY89" s="2">
        <f t="shared" si="2"/>
        <v>1.0234314572512564</v>
      </c>
      <c r="AZ89" s="2">
        <f t="shared" si="2"/>
        <v>1.0549914572512564</v>
      </c>
      <c r="BA89" s="2">
        <f t="shared" si="3"/>
        <v>1.0865514572512565</v>
      </c>
      <c r="BB89" s="2">
        <f t="shared" si="3"/>
        <v>1.1181114572512565</v>
      </c>
      <c r="BC89" s="2">
        <f t="shared" si="3"/>
        <v>1.1496714572512565</v>
      </c>
      <c r="BD89" s="2">
        <f t="shared" si="3"/>
        <v>1.1812314572512563</v>
      </c>
      <c r="BE89" s="2">
        <f t="shared" si="3"/>
        <v>1.2127914572512564</v>
      </c>
      <c r="BF89" s="2">
        <f t="shared" si="3"/>
        <v>1.2443514572512564</v>
      </c>
      <c r="BG89" s="2">
        <f t="shared" si="3"/>
        <v>1.2759114572512564</v>
      </c>
      <c r="BH89" s="2">
        <f t="shared" si="3"/>
        <v>1.3074714572512565</v>
      </c>
      <c r="BI89" s="2">
        <f t="shared" si="3"/>
        <v>1.3390314572512565</v>
      </c>
      <c r="BJ89" s="2">
        <f t="shared" si="3"/>
        <v>1.3705914572512565</v>
      </c>
      <c r="BK89" s="2">
        <f t="shared" si="4"/>
        <v>1.4021514572512563</v>
      </c>
      <c r="BL89" s="2">
        <f t="shared" si="4"/>
        <v>1.4337114572512564</v>
      </c>
      <c r="BM89" s="2">
        <f t="shared" si="4"/>
        <v>1.4652714572512564</v>
      </c>
      <c r="BN89" s="2">
        <f t="shared" si="4"/>
        <v>1.4968314572512564</v>
      </c>
      <c r="BO89" s="2">
        <f t="shared" si="4"/>
        <v>1.5283914572512565</v>
      </c>
      <c r="BP89" s="2">
        <f t="shared" si="4"/>
        <v>1.5599514572512563</v>
      </c>
      <c r="BQ89" s="2">
        <f t="shared" si="4"/>
        <v>1.5915114572512563</v>
      </c>
      <c r="BR89" s="2">
        <f t="shared" si="4"/>
        <v>1.6230714572512563</v>
      </c>
      <c r="BS89" s="2">
        <f t="shared" si="4"/>
        <v>1.6546314572512564</v>
      </c>
      <c r="BT89" s="2">
        <f t="shared" si="4"/>
        <v>1.6861914572512564</v>
      </c>
      <c r="BU89" s="2">
        <f t="shared" si="5"/>
        <v>1.7177514572512564</v>
      </c>
      <c r="BV89" s="2">
        <f t="shared" si="5"/>
        <v>1.7493114572512563</v>
      </c>
      <c r="BW89" s="2">
        <f t="shared" si="5"/>
        <v>1.7808714572512563</v>
      </c>
      <c r="BX89" s="2">
        <f t="shared" si="5"/>
        <v>1.8124314572512563</v>
      </c>
      <c r="BY89" s="2">
        <f t="shared" si="5"/>
        <v>1.8439914572512563</v>
      </c>
      <c r="BZ89" s="2">
        <f t="shared" si="5"/>
        <v>1.8755514572512564</v>
      </c>
      <c r="CA89" s="2">
        <f t="shared" si="5"/>
        <v>1.9071114572512564</v>
      </c>
      <c r="CB89" s="2">
        <f t="shared" si="5"/>
        <v>1.9386714572512562</v>
      </c>
      <c r="CC89" s="2">
        <f t="shared" si="5"/>
        <v>1.9702314572512563</v>
      </c>
      <c r="CD89" s="2">
        <f t="shared" si="5"/>
        <v>2.0017914572512563</v>
      </c>
      <c r="CE89" s="2">
        <f t="shared" si="6"/>
        <v>2.0333514572512565</v>
      </c>
      <c r="CF89" s="2">
        <f t="shared" si="6"/>
        <v>2.0649114572512564</v>
      </c>
      <c r="CG89" s="2">
        <f t="shared" si="6"/>
        <v>2.0964714572512566</v>
      </c>
      <c r="CH89" s="2">
        <f t="shared" si="6"/>
        <v>2.1280314572512564</v>
      </c>
      <c r="CI89" s="2">
        <f t="shared" si="6"/>
        <v>2.1595914572512562</v>
      </c>
      <c r="CJ89" s="2">
        <f t="shared" si="6"/>
        <v>2.1911514572512565</v>
      </c>
      <c r="CK89" s="2">
        <f t="shared" si="6"/>
        <v>2.2227114572512563</v>
      </c>
      <c r="CL89" s="2">
        <f t="shared" si="6"/>
        <v>2.2542714572512565</v>
      </c>
      <c r="CM89" s="2">
        <f t="shared" si="6"/>
        <v>2.2858314572512564</v>
      </c>
      <c r="CN89" s="2">
        <f t="shared" si="6"/>
        <v>2.3173914572512566</v>
      </c>
      <c r="CO89" s="2">
        <f t="shared" si="7"/>
        <v>2.3489514572512564</v>
      </c>
      <c r="CP89" s="2">
        <f t="shared" si="7"/>
        <v>2.3805114572512562</v>
      </c>
      <c r="CQ89" s="2">
        <f t="shared" si="7"/>
        <v>2.4120714572512565</v>
      </c>
      <c r="CR89" s="2">
        <f t="shared" si="7"/>
        <v>2.4436314572512563</v>
      </c>
      <c r="CS89" s="2">
        <f t="shared" si="7"/>
        <v>2.4751914572512561</v>
      </c>
      <c r="CT89" s="2">
        <f t="shared" si="7"/>
        <v>2.5067514572512564</v>
      </c>
      <c r="CU89" s="2">
        <f t="shared" si="7"/>
        <v>2.5383114572512562</v>
      </c>
      <c r="CV89" s="2">
        <f t="shared" si="7"/>
        <v>2.5698714572512564</v>
      </c>
      <c r="CW89" s="2">
        <f t="shared" si="7"/>
        <v>2.6014314572512562</v>
      </c>
      <c r="CX89" s="2">
        <f t="shared" si="7"/>
        <v>2.6329914572512565</v>
      </c>
      <c r="CY89" s="2">
        <f t="shared" si="8"/>
        <v>2.6645514572512563</v>
      </c>
      <c r="CZ89" s="2">
        <f t="shared" si="8"/>
        <v>2.6961114572512561</v>
      </c>
      <c r="DA89" s="2">
        <f t="shared" si="8"/>
        <v>2.7276714572512564</v>
      </c>
      <c r="DB89" s="2">
        <f t="shared" si="8"/>
        <v>2.7592314572512562</v>
      </c>
      <c r="DC89" s="2">
        <f t="shared" si="8"/>
        <v>2.7907914572512564</v>
      </c>
      <c r="DD89" s="2">
        <f t="shared" si="8"/>
        <v>2.8223514572512562</v>
      </c>
      <c r="DE89" s="2">
        <f t="shared" si="8"/>
        <v>2.8539114572512561</v>
      </c>
      <c r="DF89" s="2">
        <f t="shared" si="8"/>
        <v>2.8854714572512563</v>
      </c>
      <c r="DG89" s="2">
        <f t="shared" si="8"/>
        <v>2.9170314572512561</v>
      </c>
      <c r="DH89" s="2">
        <f t="shared" si="8"/>
        <v>2.9485914572512564</v>
      </c>
      <c r="DI89" s="2">
        <f t="shared" si="9"/>
        <v>2.9801514572512562</v>
      </c>
      <c r="DJ89" s="2">
        <f t="shared" si="9"/>
        <v>3.0117114572512564</v>
      </c>
      <c r="DK89" s="2">
        <f t="shared" si="9"/>
        <v>3.0432714572512563</v>
      </c>
      <c r="DL89" s="2">
        <f t="shared" si="9"/>
        <v>3.0748314572512561</v>
      </c>
      <c r="DM89" s="2">
        <f t="shared" si="9"/>
        <v>3.1063914572512563</v>
      </c>
      <c r="DN89" s="2">
        <f t="shared" si="9"/>
        <v>3.1379514572512561</v>
      </c>
      <c r="DO89" s="2">
        <f t="shared" si="9"/>
        <v>3.1695114572512564</v>
      </c>
      <c r="DP89" s="2">
        <f t="shared" si="9"/>
        <v>3.2010714572512562</v>
      </c>
      <c r="DQ89" s="2">
        <f t="shared" si="9"/>
        <v>3.2326314572512564</v>
      </c>
      <c r="DR89" s="2">
        <f t="shared" si="9"/>
        <v>3.2641914572512563</v>
      </c>
      <c r="DS89" s="2">
        <f t="shared" si="10"/>
        <v>3.2957514572512561</v>
      </c>
      <c r="DT89" s="2">
        <f t="shared" si="10"/>
        <v>3.3273114572512563</v>
      </c>
      <c r="DU89" s="2">
        <f t="shared" si="10"/>
        <v>3.3588714572512561</v>
      </c>
      <c r="DV89" s="2">
        <f t="shared" si="10"/>
        <v>3.3904314572512564</v>
      </c>
      <c r="DW89" s="2">
        <f t="shared" si="10"/>
        <v>3.4219914572512562</v>
      </c>
      <c r="DX89" s="2">
        <f t="shared" si="10"/>
        <v>3.453551457251256</v>
      </c>
      <c r="DY89" s="2">
        <f t="shared" si="10"/>
        <v>3.4851114572512563</v>
      </c>
      <c r="DZ89" s="2">
        <f t="shared" si="10"/>
        <v>3.5166714572512561</v>
      </c>
      <c r="EA89" s="2">
        <f t="shared" si="10"/>
        <v>3.5482314572512563</v>
      </c>
      <c r="EB89" s="2">
        <f t="shared" si="10"/>
        <v>3.5797914572512561</v>
      </c>
    </row>
    <row r="90" spans="14:132" ht="15">
      <c r="N90" s="142">
        <v>6.5</v>
      </c>
      <c r="O90" s="128">
        <v>0.82</v>
      </c>
      <c r="P90" s="128">
        <v>1.45</v>
      </c>
      <c r="Q90" s="129">
        <v>2.2400000000000002</v>
      </c>
      <c r="AC90" s="157">
        <f t="shared" si="0"/>
        <v>0.43779137325176054</v>
      </c>
      <c r="AF90" s="159">
        <v>4.9000000000000004</v>
      </c>
      <c r="AG90" s="2">
        <f t="shared" si="1"/>
        <v>0.46935137325176052</v>
      </c>
      <c r="AH90" s="2">
        <f t="shared" si="1"/>
        <v>0.50091137325176049</v>
      </c>
      <c r="AI90" s="2">
        <f t="shared" si="1"/>
        <v>0.53247137325176053</v>
      </c>
      <c r="AJ90" s="2">
        <f t="shared" si="1"/>
        <v>0.56403137325176056</v>
      </c>
      <c r="AK90" s="2">
        <f t="shared" si="1"/>
        <v>0.59559137325176059</v>
      </c>
      <c r="AL90" s="2">
        <f t="shared" si="1"/>
        <v>0.62715137325176051</v>
      </c>
      <c r="AM90" s="2">
        <f t="shared" si="1"/>
        <v>0.65871137325176055</v>
      </c>
      <c r="AN90" s="2">
        <f t="shared" si="1"/>
        <v>0.69027137325176047</v>
      </c>
      <c r="AO90" s="2">
        <f t="shared" si="1"/>
        <v>0.7218313732517605</v>
      </c>
      <c r="AP90" s="2">
        <f t="shared" si="1"/>
        <v>0.75339137325176053</v>
      </c>
      <c r="AQ90" s="2">
        <f t="shared" si="2"/>
        <v>0.78495137325176056</v>
      </c>
      <c r="AR90" s="2">
        <f t="shared" si="2"/>
        <v>0.81651137325176049</v>
      </c>
      <c r="AS90" s="2">
        <f t="shared" si="2"/>
        <v>0.84807137325176052</v>
      </c>
      <c r="AT90" s="2">
        <f t="shared" si="2"/>
        <v>0.87963137325176044</v>
      </c>
      <c r="AU90" s="2">
        <f t="shared" si="2"/>
        <v>0.91119137325176047</v>
      </c>
      <c r="AV90" s="2">
        <f t="shared" si="2"/>
        <v>0.9427513732517605</v>
      </c>
      <c r="AW90" s="2">
        <f t="shared" si="2"/>
        <v>0.97431137325176054</v>
      </c>
      <c r="AX90" s="2">
        <f t="shared" si="2"/>
        <v>1.0058713732517606</v>
      </c>
      <c r="AY90" s="2">
        <f t="shared" si="2"/>
        <v>1.0374313732517604</v>
      </c>
      <c r="AZ90" s="2">
        <f t="shared" si="2"/>
        <v>1.0689913732517606</v>
      </c>
      <c r="BA90" s="2">
        <f t="shared" si="3"/>
        <v>1.1005513732517604</v>
      </c>
      <c r="BB90" s="2">
        <f t="shared" si="3"/>
        <v>1.1321113732517605</v>
      </c>
      <c r="BC90" s="2">
        <f t="shared" si="3"/>
        <v>1.1636713732517605</v>
      </c>
      <c r="BD90" s="2">
        <f t="shared" si="3"/>
        <v>1.1952313732517603</v>
      </c>
      <c r="BE90" s="2">
        <f t="shared" si="3"/>
        <v>1.2267913732517606</v>
      </c>
      <c r="BF90" s="2">
        <f t="shared" si="3"/>
        <v>1.2583513732517604</v>
      </c>
      <c r="BG90" s="2">
        <f t="shared" si="3"/>
        <v>1.2899113732517606</v>
      </c>
      <c r="BH90" s="2">
        <f t="shared" si="3"/>
        <v>1.3214713732517605</v>
      </c>
      <c r="BI90" s="2">
        <f t="shared" si="3"/>
        <v>1.3530313732517605</v>
      </c>
      <c r="BJ90" s="2">
        <f t="shared" si="3"/>
        <v>1.3845913732517605</v>
      </c>
      <c r="BK90" s="2">
        <f t="shared" si="4"/>
        <v>1.4161513732517603</v>
      </c>
      <c r="BL90" s="2">
        <f t="shared" si="4"/>
        <v>1.4477113732517606</v>
      </c>
      <c r="BM90" s="2">
        <f t="shared" si="4"/>
        <v>1.4792713732517604</v>
      </c>
      <c r="BN90" s="2">
        <f t="shared" si="4"/>
        <v>1.5108313732517606</v>
      </c>
      <c r="BO90" s="2">
        <f t="shared" si="4"/>
        <v>1.5423913732517605</v>
      </c>
      <c r="BP90" s="2">
        <f t="shared" si="4"/>
        <v>1.5739513732517603</v>
      </c>
      <c r="BQ90" s="2">
        <f t="shared" si="4"/>
        <v>1.6055113732517605</v>
      </c>
      <c r="BR90" s="2">
        <f t="shared" si="4"/>
        <v>1.6370713732517603</v>
      </c>
      <c r="BS90" s="2">
        <f t="shared" si="4"/>
        <v>1.6686313732517606</v>
      </c>
      <c r="BT90" s="2">
        <f t="shared" si="4"/>
        <v>1.7001913732517604</v>
      </c>
      <c r="BU90" s="2">
        <f t="shared" si="5"/>
        <v>1.7317513732517607</v>
      </c>
      <c r="BV90" s="2">
        <f t="shared" si="5"/>
        <v>1.7633113732517605</v>
      </c>
      <c r="BW90" s="2">
        <f t="shared" si="5"/>
        <v>1.7948713732517603</v>
      </c>
      <c r="BX90" s="2">
        <f t="shared" si="5"/>
        <v>1.8264313732517605</v>
      </c>
      <c r="BY90" s="2">
        <f t="shared" si="5"/>
        <v>1.8579913732517603</v>
      </c>
      <c r="BZ90" s="2">
        <f t="shared" si="5"/>
        <v>1.8895513732517606</v>
      </c>
      <c r="CA90" s="2">
        <f t="shared" si="5"/>
        <v>1.9211113732517604</v>
      </c>
      <c r="CB90" s="2">
        <f t="shared" si="5"/>
        <v>1.9526713732517602</v>
      </c>
      <c r="CC90" s="2">
        <f t="shared" si="5"/>
        <v>1.9842313732517605</v>
      </c>
      <c r="CD90" s="2">
        <f t="shared" si="5"/>
        <v>2.0157913732517603</v>
      </c>
      <c r="CE90" s="2">
        <f t="shared" si="6"/>
        <v>2.0473513732517605</v>
      </c>
      <c r="CF90" s="2">
        <f t="shared" si="6"/>
        <v>2.0789113732517603</v>
      </c>
      <c r="CG90" s="2">
        <f t="shared" si="6"/>
        <v>2.1104713732517606</v>
      </c>
      <c r="CH90" s="2">
        <f t="shared" si="6"/>
        <v>2.1420313732517604</v>
      </c>
      <c r="CI90" s="2">
        <f t="shared" si="6"/>
        <v>2.1735913732517602</v>
      </c>
      <c r="CJ90" s="2">
        <f t="shared" si="6"/>
        <v>2.2051513732517605</v>
      </c>
      <c r="CK90" s="2">
        <f t="shared" si="6"/>
        <v>2.2367113732517603</v>
      </c>
      <c r="CL90" s="2">
        <f t="shared" si="6"/>
        <v>2.2682713732517605</v>
      </c>
      <c r="CM90" s="2">
        <f t="shared" si="6"/>
        <v>2.2998313732517603</v>
      </c>
      <c r="CN90" s="2">
        <f t="shared" si="6"/>
        <v>2.3313913732517606</v>
      </c>
      <c r="CO90" s="2">
        <f t="shared" si="7"/>
        <v>2.3629513732517604</v>
      </c>
      <c r="CP90" s="2">
        <f t="shared" si="7"/>
        <v>2.3945113732517602</v>
      </c>
      <c r="CQ90" s="2">
        <f t="shared" si="7"/>
        <v>2.4260713732517605</v>
      </c>
      <c r="CR90" s="2">
        <f t="shared" si="7"/>
        <v>2.4576313732517603</v>
      </c>
      <c r="CS90" s="2">
        <f t="shared" si="7"/>
        <v>2.4891913732517601</v>
      </c>
      <c r="CT90" s="2">
        <f t="shared" si="7"/>
        <v>2.5207513732517604</v>
      </c>
      <c r="CU90" s="2">
        <f t="shared" si="7"/>
        <v>2.5523113732517602</v>
      </c>
      <c r="CV90" s="2">
        <f t="shared" si="7"/>
        <v>2.5838713732517604</v>
      </c>
      <c r="CW90" s="2">
        <f t="shared" si="7"/>
        <v>2.6154313732517602</v>
      </c>
      <c r="CX90" s="2">
        <f t="shared" si="7"/>
        <v>2.6469913732517605</v>
      </c>
      <c r="CY90" s="2">
        <f t="shared" si="8"/>
        <v>2.6785513732517603</v>
      </c>
      <c r="CZ90" s="2">
        <f t="shared" si="8"/>
        <v>2.7101113732517601</v>
      </c>
      <c r="DA90" s="2">
        <f t="shared" si="8"/>
        <v>2.7416713732517604</v>
      </c>
      <c r="DB90" s="2">
        <f t="shared" si="8"/>
        <v>2.7732313732517602</v>
      </c>
      <c r="DC90" s="2">
        <f t="shared" si="8"/>
        <v>2.8047913732517604</v>
      </c>
      <c r="DD90" s="2">
        <f t="shared" si="8"/>
        <v>2.8363513732517602</v>
      </c>
      <c r="DE90" s="2">
        <f t="shared" si="8"/>
        <v>2.86791137325176</v>
      </c>
      <c r="DF90" s="2">
        <f t="shared" si="8"/>
        <v>2.8994713732517603</v>
      </c>
      <c r="DG90" s="2">
        <f t="shared" si="8"/>
        <v>2.9310313732517601</v>
      </c>
      <c r="DH90" s="2">
        <f t="shared" si="8"/>
        <v>2.9625913732517604</v>
      </c>
      <c r="DI90" s="2">
        <f t="shared" si="9"/>
        <v>2.9941513732517602</v>
      </c>
      <c r="DJ90" s="2">
        <f t="shared" si="9"/>
        <v>3.0257113732517604</v>
      </c>
      <c r="DK90" s="2">
        <f t="shared" si="9"/>
        <v>3.0572713732517602</v>
      </c>
      <c r="DL90" s="2">
        <f t="shared" si="9"/>
        <v>3.08883137325176</v>
      </c>
      <c r="DM90" s="2">
        <f t="shared" si="9"/>
        <v>3.1203913732517603</v>
      </c>
      <c r="DN90" s="2">
        <f t="shared" si="9"/>
        <v>3.1519513732517601</v>
      </c>
      <c r="DO90" s="2">
        <f t="shared" si="9"/>
        <v>3.1835113732517604</v>
      </c>
      <c r="DP90" s="2">
        <f t="shared" si="9"/>
        <v>3.2150713732517602</v>
      </c>
      <c r="DQ90" s="2">
        <f t="shared" si="9"/>
        <v>3.2466313732517604</v>
      </c>
      <c r="DR90" s="2">
        <f t="shared" si="9"/>
        <v>3.2781913732517602</v>
      </c>
      <c r="DS90" s="2">
        <f t="shared" si="10"/>
        <v>3.3097513732517601</v>
      </c>
      <c r="DT90" s="2">
        <f t="shared" si="10"/>
        <v>3.3413113732517603</v>
      </c>
      <c r="DU90" s="2">
        <f t="shared" si="10"/>
        <v>3.3728713732517601</v>
      </c>
      <c r="DV90" s="2">
        <f t="shared" si="10"/>
        <v>3.4044313732517604</v>
      </c>
      <c r="DW90" s="2">
        <f t="shared" si="10"/>
        <v>3.4359913732517602</v>
      </c>
      <c r="DX90" s="2">
        <f t="shared" si="10"/>
        <v>3.46755137325176</v>
      </c>
      <c r="DY90" s="2">
        <f t="shared" si="10"/>
        <v>3.4991113732517602</v>
      </c>
      <c r="DZ90" s="2">
        <f t="shared" si="10"/>
        <v>3.5306713732517601</v>
      </c>
      <c r="EA90" s="2">
        <f t="shared" si="10"/>
        <v>3.5622313732517603</v>
      </c>
      <c r="EB90" s="2">
        <f t="shared" si="10"/>
        <v>3.5937913732517601</v>
      </c>
    </row>
    <row r="91" spans="14:132" ht="15">
      <c r="N91" s="142">
        <v>7.5</v>
      </c>
      <c r="O91" s="128">
        <v>0.96</v>
      </c>
      <c r="P91" s="128">
        <v>1.59</v>
      </c>
      <c r="Q91" s="129">
        <v>2.38</v>
      </c>
      <c r="AC91" s="157">
        <f t="shared" si="0"/>
        <v>0.45179128925226447</v>
      </c>
      <c r="AF91" s="159">
        <v>5</v>
      </c>
      <c r="AG91" s="2">
        <f t="shared" si="1"/>
        <v>0.48335128925226445</v>
      </c>
      <c r="AH91" s="2">
        <f t="shared" si="1"/>
        <v>0.51491128925226448</v>
      </c>
      <c r="AI91" s="2">
        <f t="shared" si="1"/>
        <v>0.54647128925226451</v>
      </c>
      <c r="AJ91" s="2">
        <f t="shared" si="1"/>
        <v>0.57803128925226444</v>
      </c>
      <c r="AK91" s="3">
        <f t="shared" si="1"/>
        <v>0.60959128925226447</v>
      </c>
      <c r="AL91" s="2">
        <f t="shared" si="1"/>
        <v>0.64115128925226439</v>
      </c>
      <c r="AM91" s="2">
        <f t="shared" si="1"/>
        <v>0.67271128925226442</v>
      </c>
      <c r="AN91" s="2">
        <f t="shared" si="1"/>
        <v>0.70427128925226445</v>
      </c>
      <c r="AO91" s="2">
        <f t="shared" si="1"/>
        <v>0.73583128925226449</v>
      </c>
      <c r="AP91" s="2">
        <f t="shared" si="1"/>
        <v>0.76739128925226452</v>
      </c>
      <c r="AQ91" s="2">
        <f t="shared" si="2"/>
        <v>0.79895128925226444</v>
      </c>
      <c r="AR91" s="2">
        <f t="shared" si="2"/>
        <v>0.83051128925226436</v>
      </c>
      <c r="AS91" s="2">
        <f t="shared" si="2"/>
        <v>0.86207128925226439</v>
      </c>
      <c r="AT91" s="2">
        <f t="shared" si="2"/>
        <v>0.89363128925226443</v>
      </c>
      <c r="AU91" s="2">
        <f t="shared" si="2"/>
        <v>0.92519128925226446</v>
      </c>
      <c r="AV91" s="2">
        <f t="shared" si="2"/>
        <v>0.95675128925226449</v>
      </c>
      <c r="AW91" s="2">
        <f t="shared" si="2"/>
        <v>0.98831128925226452</v>
      </c>
      <c r="AX91" s="2">
        <f t="shared" si="2"/>
        <v>1.0198712892522643</v>
      </c>
      <c r="AY91" s="2">
        <f t="shared" si="2"/>
        <v>1.0514312892522644</v>
      </c>
      <c r="AZ91" s="2">
        <f t="shared" si="2"/>
        <v>1.0829912892522644</v>
      </c>
      <c r="BA91" s="2">
        <f t="shared" si="3"/>
        <v>1.1145512892522644</v>
      </c>
      <c r="BB91" s="2">
        <f t="shared" si="3"/>
        <v>1.1461112892522645</v>
      </c>
      <c r="BC91" s="2">
        <f t="shared" si="3"/>
        <v>1.1776712892522645</v>
      </c>
      <c r="BD91" s="2">
        <f t="shared" si="3"/>
        <v>1.2092312892522643</v>
      </c>
      <c r="BE91" s="2">
        <f t="shared" si="3"/>
        <v>1.2407912892522643</v>
      </c>
      <c r="BF91" s="2">
        <f t="shared" si="3"/>
        <v>1.2723512892522644</v>
      </c>
      <c r="BG91" s="2">
        <f t="shared" si="3"/>
        <v>1.3039112892522644</v>
      </c>
      <c r="BH91" s="2">
        <f t="shared" si="3"/>
        <v>1.3354712892522644</v>
      </c>
      <c r="BI91" s="2">
        <f t="shared" si="3"/>
        <v>1.3670312892522645</v>
      </c>
      <c r="BJ91" s="2">
        <f t="shared" si="3"/>
        <v>1.3985912892522645</v>
      </c>
      <c r="BK91" s="2">
        <f t="shared" si="4"/>
        <v>1.4301512892522643</v>
      </c>
      <c r="BL91" s="2">
        <f t="shared" si="4"/>
        <v>1.4617112892522643</v>
      </c>
      <c r="BM91" s="2">
        <f t="shared" si="4"/>
        <v>1.4932712892522644</v>
      </c>
      <c r="BN91" s="2">
        <f t="shared" si="4"/>
        <v>1.5248312892522644</v>
      </c>
      <c r="BO91" s="2">
        <f t="shared" si="4"/>
        <v>1.5563912892522644</v>
      </c>
      <c r="BP91" s="2">
        <f t="shared" si="4"/>
        <v>1.5879512892522643</v>
      </c>
      <c r="BQ91" s="2">
        <f t="shared" si="4"/>
        <v>1.6195112892522643</v>
      </c>
      <c r="BR91" s="2">
        <f t="shared" si="4"/>
        <v>1.6510712892522643</v>
      </c>
      <c r="BS91" s="2">
        <f t="shared" si="4"/>
        <v>1.6826312892522644</v>
      </c>
      <c r="BT91" s="2">
        <f t="shared" si="4"/>
        <v>1.7141912892522644</v>
      </c>
      <c r="BU91" s="2">
        <f t="shared" si="5"/>
        <v>1.7457512892522644</v>
      </c>
      <c r="BV91" s="2">
        <f t="shared" si="5"/>
        <v>1.7773112892522642</v>
      </c>
      <c r="BW91" s="2">
        <f t="shared" si="5"/>
        <v>1.8088712892522643</v>
      </c>
      <c r="BX91" s="2">
        <f t="shared" si="5"/>
        <v>1.8404312892522643</v>
      </c>
      <c r="BY91" s="2">
        <f t="shared" si="5"/>
        <v>1.8719912892522643</v>
      </c>
      <c r="BZ91" s="2">
        <f t="shared" si="5"/>
        <v>1.9035512892522644</v>
      </c>
      <c r="CA91" s="2">
        <f t="shared" si="5"/>
        <v>1.9351112892522644</v>
      </c>
      <c r="CB91" s="2">
        <f t="shared" si="5"/>
        <v>1.9666712892522642</v>
      </c>
      <c r="CC91" s="2">
        <f t="shared" si="5"/>
        <v>1.9982312892522642</v>
      </c>
      <c r="CD91" s="2">
        <f t="shared" si="5"/>
        <v>2.0297912892522643</v>
      </c>
      <c r="CE91" s="2">
        <f t="shared" si="6"/>
        <v>2.0613512892522645</v>
      </c>
      <c r="CF91" s="2">
        <f t="shared" si="6"/>
        <v>2.0929112892522643</v>
      </c>
      <c r="CG91" s="2">
        <f t="shared" si="6"/>
        <v>2.1244712892522646</v>
      </c>
      <c r="CH91" s="2">
        <f t="shared" si="6"/>
        <v>2.1560312892522644</v>
      </c>
      <c r="CI91" s="2">
        <f t="shared" si="6"/>
        <v>2.1875912892522642</v>
      </c>
      <c r="CJ91" s="2">
        <f t="shared" si="6"/>
        <v>2.2191512892522645</v>
      </c>
      <c r="CK91" s="2">
        <f t="shared" si="6"/>
        <v>2.2507112892522643</v>
      </c>
      <c r="CL91" s="2">
        <f t="shared" si="6"/>
        <v>2.2822712892522645</v>
      </c>
      <c r="CM91" s="2">
        <f t="shared" si="6"/>
        <v>2.3138312892522643</v>
      </c>
      <c r="CN91" s="2">
        <f t="shared" si="6"/>
        <v>2.3453912892522646</v>
      </c>
      <c r="CO91" s="2">
        <f t="shared" si="7"/>
        <v>2.3769512892522644</v>
      </c>
      <c r="CP91" s="2">
        <f t="shared" si="7"/>
        <v>2.4085112892522642</v>
      </c>
      <c r="CQ91" s="2">
        <f t="shared" si="7"/>
        <v>2.4400712892522645</v>
      </c>
      <c r="CR91" s="2">
        <f t="shared" si="7"/>
        <v>2.4716312892522643</v>
      </c>
      <c r="CS91" s="2">
        <f t="shared" si="7"/>
        <v>2.5031912892522641</v>
      </c>
      <c r="CT91" s="2">
        <f t="shared" si="7"/>
        <v>2.5347512892522643</v>
      </c>
      <c r="CU91" s="2">
        <f t="shared" si="7"/>
        <v>2.5663112892522641</v>
      </c>
      <c r="CV91" s="2">
        <f t="shared" si="7"/>
        <v>2.5978712892522644</v>
      </c>
      <c r="CW91" s="2">
        <f t="shared" si="7"/>
        <v>2.6294312892522642</v>
      </c>
      <c r="CX91" s="2">
        <f t="shared" si="7"/>
        <v>2.6609912892522645</v>
      </c>
      <c r="CY91" s="2">
        <f t="shared" si="8"/>
        <v>2.6925512892522643</v>
      </c>
      <c r="CZ91" s="2">
        <f t="shared" si="8"/>
        <v>2.7241112892522641</v>
      </c>
      <c r="DA91" s="2">
        <f t="shared" si="8"/>
        <v>2.7556712892522643</v>
      </c>
      <c r="DB91" s="2">
        <f t="shared" si="8"/>
        <v>2.7872312892522642</v>
      </c>
      <c r="DC91" s="2">
        <f t="shared" si="8"/>
        <v>2.8187912892522644</v>
      </c>
      <c r="DD91" s="2">
        <f t="shared" si="8"/>
        <v>2.8503512892522642</v>
      </c>
      <c r="DE91" s="2">
        <f t="shared" si="8"/>
        <v>2.881911289252264</v>
      </c>
      <c r="DF91" s="2">
        <f t="shared" si="8"/>
        <v>2.9134712892522643</v>
      </c>
      <c r="DG91" s="2">
        <f t="shared" si="8"/>
        <v>2.9450312892522641</v>
      </c>
      <c r="DH91" s="2">
        <f t="shared" si="8"/>
        <v>2.9765912892522643</v>
      </c>
      <c r="DI91" s="2">
        <f t="shared" si="9"/>
        <v>3.0081512892522642</v>
      </c>
      <c r="DJ91" s="2">
        <f t="shared" si="9"/>
        <v>3.0397112892522644</v>
      </c>
      <c r="DK91" s="2">
        <f t="shared" si="9"/>
        <v>3.0712712892522642</v>
      </c>
      <c r="DL91" s="2">
        <f t="shared" si="9"/>
        <v>3.102831289252264</v>
      </c>
      <c r="DM91" s="2">
        <f t="shared" si="9"/>
        <v>3.1343912892522643</v>
      </c>
      <c r="DN91" s="2">
        <f t="shared" si="9"/>
        <v>3.1659512892522641</v>
      </c>
      <c r="DO91" s="2">
        <f t="shared" si="9"/>
        <v>3.1975112892522644</v>
      </c>
      <c r="DP91" s="2">
        <f t="shared" si="9"/>
        <v>3.2290712892522642</v>
      </c>
      <c r="DQ91" s="2">
        <f t="shared" si="9"/>
        <v>3.2606312892522644</v>
      </c>
      <c r="DR91" s="2">
        <f t="shared" si="9"/>
        <v>3.2921912892522642</v>
      </c>
      <c r="DS91" s="2">
        <f t="shared" si="10"/>
        <v>3.323751289252264</v>
      </c>
      <c r="DT91" s="2">
        <f t="shared" si="10"/>
        <v>3.3553112892522643</v>
      </c>
      <c r="DU91" s="2">
        <f t="shared" si="10"/>
        <v>3.3868712892522641</v>
      </c>
      <c r="DV91" s="2">
        <f t="shared" si="10"/>
        <v>3.4184312892522644</v>
      </c>
      <c r="DW91" s="2">
        <f t="shared" si="10"/>
        <v>3.4499912892522642</v>
      </c>
      <c r="DX91" s="2">
        <f t="shared" si="10"/>
        <v>3.481551289252264</v>
      </c>
      <c r="DY91" s="2">
        <f t="shared" si="10"/>
        <v>3.5131112892522642</v>
      </c>
      <c r="DZ91" s="2">
        <f t="shared" si="10"/>
        <v>3.544671289252264</v>
      </c>
      <c r="EA91" s="2">
        <f t="shared" si="10"/>
        <v>3.5762312892522643</v>
      </c>
      <c r="EB91" s="2">
        <f t="shared" si="10"/>
        <v>3.6077912892522641</v>
      </c>
    </row>
    <row r="92" spans="14:132" ht="15.75" thickBot="1">
      <c r="N92" s="143">
        <v>8.5</v>
      </c>
      <c r="O92" s="130">
        <v>1.1000000000000001</v>
      </c>
      <c r="P92" s="130">
        <v>1.73</v>
      </c>
      <c r="Q92" s="131">
        <v>2.52</v>
      </c>
      <c r="AC92" s="157">
        <f t="shared" si="0"/>
        <v>0.46579120525276846</v>
      </c>
      <c r="AF92" s="159">
        <v>5.0999999999999996</v>
      </c>
      <c r="AG92" s="2">
        <f t="shared" si="1"/>
        <v>0.49735120525276844</v>
      </c>
      <c r="AH92" s="2">
        <f t="shared" si="1"/>
        <v>0.52891120525276847</v>
      </c>
      <c r="AI92" s="2">
        <f t="shared" si="1"/>
        <v>0.5604712052527685</v>
      </c>
      <c r="AJ92" s="2">
        <f t="shared" si="1"/>
        <v>0.59203120525276842</v>
      </c>
      <c r="AK92" s="2">
        <f t="shared" si="1"/>
        <v>0.62359120525276845</v>
      </c>
      <c r="AL92" s="2">
        <f t="shared" si="1"/>
        <v>0.65515120525276838</v>
      </c>
      <c r="AM92" s="2">
        <f t="shared" si="1"/>
        <v>0.68671120525276841</v>
      </c>
      <c r="AN92" s="2">
        <f t="shared" si="1"/>
        <v>0.71827120525276844</v>
      </c>
      <c r="AO92" s="2">
        <f t="shared" si="1"/>
        <v>0.74983120525276847</v>
      </c>
      <c r="AP92" s="2">
        <f t="shared" si="1"/>
        <v>0.78139120525276851</v>
      </c>
      <c r="AQ92" s="2">
        <f t="shared" si="2"/>
        <v>0.81295120525276843</v>
      </c>
      <c r="AR92" s="2">
        <f t="shared" si="2"/>
        <v>0.84451120525276835</v>
      </c>
      <c r="AS92" s="2">
        <f t="shared" si="2"/>
        <v>0.87607120525276838</v>
      </c>
      <c r="AT92" s="2">
        <f t="shared" si="2"/>
        <v>0.90763120525276841</v>
      </c>
      <c r="AU92" s="2">
        <f t="shared" si="2"/>
        <v>0.93919120525276845</v>
      </c>
      <c r="AV92" s="2">
        <f t="shared" si="2"/>
        <v>0.97075120525276848</v>
      </c>
      <c r="AW92" s="2">
        <f t="shared" si="2"/>
        <v>1.0023112052527685</v>
      </c>
      <c r="AX92" s="2">
        <f t="shared" si="2"/>
        <v>1.0338712052527683</v>
      </c>
      <c r="AY92" s="2">
        <f t="shared" si="2"/>
        <v>1.0654312052527684</v>
      </c>
      <c r="AZ92" s="2">
        <f t="shared" si="2"/>
        <v>1.0969912052527684</v>
      </c>
      <c r="BA92" s="2">
        <f t="shared" si="3"/>
        <v>1.1285512052527684</v>
      </c>
      <c r="BB92" s="2">
        <f t="shared" si="3"/>
        <v>1.1601112052527685</v>
      </c>
      <c r="BC92" s="2">
        <f t="shared" si="3"/>
        <v>1.1916712052527685</v>
      </c>
      <c r="BD92" s="2">
        <f t="shared" si="3"/>
        <v>1.2232312052527683</v>
      </c>
      <c r="BE92" s="2">
        <f t="shared" si="3"/>
        <v>1.2547912052527683</v>
      </c>
      <c r="BF92" s="2">
        <f t="shared" si="3"/>
        <v>1.2863512052527684</v>
      </c>
      <c r="BG92" s="2">
        <f t="shared" si="3"/>
        <v>1.3179112052527684</v>
      </c>
      <c r="BH92" s="2">
        <f t="shared" si="3"/>
        <v>1.3494712052527684</v>
      </c>
      <c r="BI92" s="2">
        <f t="shared" si="3"/>
        <v>1.3810312052527685</v>
      </c>
      <c r="BJ92" s="2">
        <f t="shared" si="3"/>
        <v>1.4125912052527685</v>
      </c>
      <c r="BK92" s="2">
        <f t="shared" si="4"/>
        <v>1.4441512052527683</v>
      </c>
      <c r="BL92" s="2">
        <f t="shared" si="4"/>
        <v>1.4757112052527683</v>
      </c>
      <c r="BM92" s="2">
        <f t="shared" si="4"/>
        <v>1.5072712052527684</v>
      </c>
      <c r="BN92" s="2">
        <f t="shared" si="4"/>
        <v>1.5388312052527684</v>
      </c>
      <c r="BO92" s="2">
        <f t="shared" si="4"/>
        <v>1.5703912052527684</v>
      </c>
      <c r="BP92" s="2">
        <f t="shared" si="4"/>
        <v>1.6019512052527682</v>
      </c>
      <c r="BQ92" s="2">
        <f t="shared" si="4"/>
        <v>1.6335112052527683</v>
      </c>
      <c r="BR92" s="2">
        <f t="shared" si="4"/>
        <v>1.6650712052527683</v>
      </c>
      <c r="BS92" s="2">
        <f t="shared" si="4"/>
        <v>1.6966312052527683</v>
      </c>
      <c r="BT92" s="2">
        <f t="shared" si="4"/>
        <v>1.7281912052527684</v>
      </c>
      <c r="BU92" s="2">
        <f t="shared" si="5"/>
        <v>1.7597512052527684</v>
      </c>
      <c r="BV92" s="2">
        <f t="shared" si="5"/>
        <v>1.7913112052527682</v>
      </c>
      <c r="BW92" s="2">
        <f t="shared" si="5"/>
        <v>1.8228712052527682</v>
      </c>
      <c r="BX92" s="2">
        <f t="shared" si="5"/>
        <v>1.8544312052527683</v>
      </c>
      <c r="BY92" s="2">
        <f t="shared" si="5"/>
        <v>1.8859912052527683</v>
      </c>
      <c r="BZ92" s="2">
        <f t="shared" si="5"/>
        <v>1.9175512052527683</v>
      </c>
      <c r="CA92" s="2">
        <f t="shared" si="5"/>
        <v>1.9491112052527684</v>
      </c>
      <c r="CB92" s="2">
        <f t="shared" si="5"/>
        <v>1.9806712052527682</v>
      </c>
      <c r="CC92" s="2">
        <f t="shared" si="5"/>
        <v>2.0122312052527684</v>
      </c>
      <c r="CD92" s="2">
        <f t="shared" si="5"/>
        <v>2.0437912052527683</v>
      </c>
      <c r="CE92" s="2">
        <f t="shared" si="6"/>
        <v>2.0753512052527685</v>
      </c>
      <c r="CF92" s="2">
        <f t="shared" si="6"/>
        <v>2.1069112052527683</v>
      </c>
      <c r="CG92" s="2">
        <f t="shared" si="6"/>
        <v>2.1384712052527686</v>
      </c>
      <c r="CH92" s="2">
        <f t="shared" si="6"/>
        <v>2.1700312052527684</v>
      </c>
      <c r="CI92" s="2">
        <f t="shared" si="6"/>
        <v>2.2015912052527682</v>
      </c>
      <c r="CJ92" s="2">
        <f t="shared" si="6"/>
        <v>2.2331512052527684</v>
      </c>
      <c r="CK92" s="2">
        <f t="shared" si="6"/>
        <v>2.2647112052527683</v>
      </c>
      <c r="CL92" s="2">
        <f t="shared" si="6"/>
        <v>2.2962712052527685</v>
      </c>
      <c r="CM92" s="2">
        <f t="shared" si="6"/>
        <v>2.3278312052527683</v>
      </c>
      <c r="CN92" s="2">
        <f t="shared" si="6"/>
        <v>2.3593912052527686</v>
      </c>
      <c r="CO92" s="2">
        <f t="shared" si="7"/>
        <v>2.3909512052527684</v>
      </c>
      <c r="CP92" s="2">
        <f t="shared" si="7"/>
        <v>2.4225112052527682</v>
      </c>
      <c r="CQ92" s="2">
        <f t="shared" si="7"/>
        <v>2.4540712052527685</v>
      </c>
      <c r="CR92" s="2">
        <f t="shared" si="7"/>
        <v>2.4856312052527683</v>
      </c>
      <c r="CS92" s="2">
        <f t="shared" si="7"/>
        <v>2.5171912052527681</v>
      </c>
      <c r="CT92" s="2">
        <f t="shared" si="7"/>
        <v>2.5487512052527683</v>
      </c>
      <c r="CU92" s="2">
        <f t="shared" si="7"/>
        <v>2.5803112052527681</v>
      </c>
      <c r="CV92" s="2">
        <f t="shared" si="7"/>
        <v>2.6118712052527684</v>
      </c>
      <c r="CW92" s="2">
        <f t="shared" si="7"/>
        <v>2.6434312052527682</v>
      </c>
      <c r="CX92" s="2">
        <f t="shared" si="7"/>
        <v>2.6749912052527685</v>
      </c>
      <c r="CY92" s="2">
        <f t="shared" si="8"/>
        <v>2.7065512052527683</v>
      </c>
      <c r="CZ92" s="2">
        <f t="shared" si="8"/>
        <v>2.7381112052527681</v>
      </c>
      <c r="DA92" s="2">
        <f t="shared" si="8"/>
        <v>2.7696712052527683</v>
      </c>
      <c r="DB92" s="2">
        <f t="shared" si="8"/>
        <v>2.8012312052527681</v>
      </c>
      <c r="DC92" s="2">
        <f t="shared" si="8"/>
        <v>2.8327912052527684</v>
      </c>
      <c r="DD92" s="2">
        <f t="shared" si="8"/>
        <v>2.8643512052527682</v>
      </c>
      <c r="DE92" s="2">
        <f t="shared" si="8"/>
        <v>2.895911205252768</v>
      </c>
      <c r="DF92" s="2">
        <f t="shared" si="8"/>
        <v>2.9274712052527683</v>
      </c>
      <c r="DG92" s="2">
        <f t="shared" si="8"/>
        <v>2.9590312052527681</v>
      </c>
      <c r="DH92" s="2">
        <f t="shared" si="8"/>
        <v>2.9905912052527683</v>
      </c>
      <c r="DI92" s="2">
        <f t="shared" si="9"/>
        <v>3.0221512052527681</v>
      </c>
      <c r="DJ92" s="2">
        <f t="shared" si="9"/>
        <v>3.0537112052527684</v>
      </c>
      <c r="DK92" s="2">
        <f t="shared" si="9"/>
        <v>3.0852712052527682</v>
      </c>
      <c r="DL92" s="2">
        <f t="shared" si="9"/>
        <v>3.116831205252768</v>
      </c>
      <c r="DM92" s="2">
        <f t="shared" si="9"/>
        <v>3.1483912052527683</v>
      </c>
      <c r="DN92" s="2">
        <f t="shared" si="9"/>
        <v>3.1799512052527681</v>
      </c>
      <c r="DO92" s="2">
        <f t="shared" si="9"/>
        <v>3.2115112052527683</v>
      </c>
      <c r="DP92" s="2">
        <f t="shared" si="9"/>
        <v>3.2430712052527682</v>
      </c>
      <c r="DQ92" s="2">
        <f t="shared" si="9"/>
        <v>3.2746312052527684</v>
      </c>
      <c r="DR92" s="2">
        <f t="shared" si="9"/>
        <v>3.3061912052527682</v>
      </c>
      <c r="DS92" s="2">
        <f t="shared" si="10"/>
        <v>3.337751205252768</v>
      </c>
      <c r="DT92" s="2">
        <f t="shared" si="10"/>
        <v>3.3693112052527683</v>
      </c>
      <c r="DU92" s="2">
        <f t="shared" si="10"/>
        <v>3.4008712052527681</v>
      </c>
      <c r="DV92" s="2">
        <f t="shared" si="10"/>
        <v>3.4324312052527683</v>
      </c>
      <c r="DW92" s="2">
        <f t="shared" si="10"/>
        <v>3.4639912052527682</v>
      </c>
      <c r="DX92" s="2">
        <f t="shared" si="10"/>
        <v>3.495551205252768</v>
      </c>
      <c r="DY92" s="2">
        <f t="shared" si="10"/>
        <v>3.5271112052527682</v>
      </c>
      <c r="DZ92" s="2">
        <f t="shared" si="10"/>
        <v>3.558671205252768</v>
      </c>
      <c r="EA92" s="2">
        <f t="shared" si="10"/>
        <v>3.5902312052527683</v>
      </c>
      <c r="EB92" s="2">
        <f t="shared" si="10"/>
        <v>3.6217912052527681</v>
      </c>
    </row>
    <row r="93" spans="14:132" ht="15">
      <c r="N93" s="156" t="s">
        <v>249</v>
      </c>
      <c r="P93" s="155"/>
      <c r="Q93" s="155"/>
      <c r="AC93" s="157">
        <f t="shared" si="0"/>
        <v>0.4797911212532725</v>
      </c>
      <c r="AF93" s="159">
        <v>5.2</v>
      </c>
      <c r="AG93" s="2">
        <f t="shared" si="1"/>
        <v>0.51135112125327253</v>
      </c>
      <c r="AH93" s="2">
        <f t="shared" si="1"/>
        <v>0.54291112125327246</v>
      </c>
      <c r="AI93" s="2">
        <f t="shared" si="1"/>
        <v>0.57447112125327249</v>
      </c>
      <c r="AJ93" s="2">
        <f t="shared" si="1"/>
        <v>0.60603112125327252</v>
      </c>
      <c r="AK93" s="2">
        <f t="shared" si="1"/>
        <v>0.63759112125327255</v>
      </c>
      <c r="AL93" s="2">
        <f t="shared" si="1"/>
        <v>0.66915112125327247</v>
      </c>
      <c r="AM93" s="2">
        <f t="shared" si="1"/>
        <v>0.70071112125327251</v>
      </c>
      <c r="AN93" s="2">
        <f t="shared" si="1"/>
        <v>0.73227112125327243</v>
      </c>
      <c r="AO93" s="2">
        <f t="shared" si="1"/>
        <v>0.76383112125327246</v>
      </c>
      <c r="AP93" s="2">
        <f t="shared" si="1"/>
        <v>0.79539112125327249</v>
      </c>
      <c r="AQ93" s="2">
        <f t="shared" si="2"/>
        <v>0.82695112125327253</v>
      </c>
      <c r="AR93" s="2">
        <f t="shared" si="2"/>
        <v>0.85851112125327245</v>
      </c>
      <c r="AS93" s="2">
        <f t="shared" si="2"/>
        <v>0.89007112125327248</v>
      </c>
      <c r="AT93" s="2">
        <f t="shared" si="2"/>
        <v>0.9216311212532724</v>
      </c>
      <c r="AU93" s="2">
        <f t="shared" si="2"/>
        <v>0.95319112125327243</v>
      </c>
      <c r="AV93" s="2">
        <f t="shared" si="2"/>
        <v>0.98475112125327247</v>
      </c>
      <c r="AW93" s="2">
        <f t="shared" si="2"/>
        <v>1.0163111212532725</v>
      </c>
      <c r="AX93" s="2">
        <f t="shared" si="2"/>
        <v>1.0478711212532725</v>
      </c>
      <c r="AY93" s="2">
        <f t="shared" si="2"/>
        <v>1.0794311212532723</v>
      </c>
      <c r="AZ93" s="2">
        <f t="shared" si="2"/>
        <v>1.1109911212532726</v>
      </c>
      <c r="BA93" s="2">
        <f t="shared" si="3"/>
        <v>1.1425511212532724</v>
      </c>
      <c r="BB93" s="2">
        <f t="shared" si="3"/>
        <v>1.1741111212532724</v>
      </c>
      <c r="BC93" s="2">
        <f t="shared" si="3"/>
        <v>1.2056711212532725</v>
      </c>
      <c r="BD93" s="2">
        <f t="shared" si="3"/>
        <v>1.2372311212532723</v>
      </c>
      <c r="BE93" s="2">
        <f t="shared" si="3"/>
        <v>1.2687911212532725</v>
      </c>
      <c r="BF93" s="2">
        <f t="shared" si="3"/>
        <v>1.3003511212532723</v>
      </c>
      <c r="BG93" s="2">
        <f t="shared" si="3"/>
        <v>1.3319111212532726</v>
      </c>
      <c r="BH93" s="2">
        <f t="shared" si="3"/>
        <v>1.3634711212532724</v>
      </c>
      <c r="BI93" s="2">
        <f t="shared" si="3"/>
        <v>1.3950311212532724</v>
      </c>
      <c r="BJ93" s="2">
        <f t="shared" si="3"/>
        <v>1.4265911212532725</v>
      </c>
      <c r="BK93" s="2">
        <f t="shared" si="4"/>
        <v>1.4581511212532723</v>
      </c>
      <c r="BL93" s="2">
        <f t="shared" si="4"/>
        <v>1.4897111212532725</v>
      </c>
      <c r="BM93" s="2">
        <f t="shared" si="4"/>
        <v>1.5212711212532724</v>
      </c>
      <c r="BN93" s="2">
        <f t="shared" si="4"/>
        <v>1.5528311212532726</v>
      </c>
      <c r="BO93" s="2">
        <f t="shared" si="4"/>
        <v>1.5843911212532724</v>
      </c>
      <c r="BP93" s="2">
        <f t="shared" si="4"/>
        <v>1.6159511212532722</v>
      </c>
      <c r="BQ93" s="2">
        <f t="shared" si="4"/>
        <v>1.6475111212532725</v>
      </c>
      <c r="BR93" s="2">
        <f t="shared" si="4"/>
        <v>1.6790711212532723</v>
      </c>
      <c r="BS93" s="2">
        <f t="shared" si="4"/>
        <v>1.7106311212532725</v>
      </c>
      <c r="BT93" s="2">
        <f t="shared" si="4"/>
        <v>1.7421911212532724</v>
      </c>
      <c r="BU93" s="2">
        <f t="shared" si="5"/>
        <v>1.7737511212532726</v>
      </c>
      <c r="BV93" s="2">
        <f t="shared" si="5"/>
        <v>1.8053111212532724</v>
      </c>
      <c r="BW93" s="2">
        <f t="shared" si="5"/>
        <v>1.8368711212532722</v>
      </c>
      <c r="BX93" s="2">
        <f t="shared" si="5"/>
        <v>1.8684311212532725</v>
      </c>
      <c r="BY93" s="2">
        <f t="shared" si="5"/>
        <v>1.8999911212532723</v>
      </c>
      <c r="BZ93" s="2">
        <f t="shared" si="5"/>
        <v>1.9315511212532726</v>
      </c>
      <c r="CA93" s="2">
        <f t="shared" si="5"/>
        <v>1.9631111212532724</v>
      </c>
      <c r="CB93" s="2">
        <f t="shared" si="5"/>
        <v>1.9946711212532722</v>
      </c>
      <c r="CC93" s="2">
        <f t="shared" si="5"/>
        <v>2.0262311212532724</v>
      </c>
      <c r="CD93" s="2">
        <f t="shared" si="5"/>
        <v>2.0577911212532722</v>
      </c>
      <c r="CE93" s="2">
        <f t="shared" si="6"/>
        <v>2.0893511212532725</v>
      </c>
      <c r="CF93" s="2">
        <f t="shared" si="6"/>
        <v>2.1209111212532723</v>
      </c>
      <c r="CG93" s="2">
        <f t="shared" si="6"/>
        <v>2.1524711212532726</v>
      </c>
      <c r="CH93" s="2">
        <f t="shared" si="6"/>
        <v>2.1840311212532724</v>
      </c>
      <c r="CI93" s="2">
        <f t="shared" si="6"/>
        <v>2.2155911212532722</v>
      </c>
      <c r="CJ93" s="2">
        <f t="shared" si="6"/>
        <v>2.2471511212532724</v>
      </c>
      <c r="CK93" s="2">
        <f t="shared" si="6"/>
        <v>2.2787111212532722</v>
      </c>
      <c r="CL93" s="2">
        <f t="shared" si="6"/>
        <v>2.3102711212532725</v>
      </c>
      <c r="CM93" s="2">
        <f t="shared" si="6"/>
        <v>2.3418311212532723</v>
      </c>
      <c r="CN93" s="2">
        <f t="shared" si="6"/>
        <v>2.3733911212532726</v>
      </c>
      <c r="CO93" s="2">
        <f t="shared" si="7"/>
        <v>2.4049511212532724</v>
      </c>
      <c r="CP93" s="2">
        <f t="shared" si="7"/>
        <v>2.4365111212532722</v>
      </c>
      <c r="CQ93" s="2">
        <f t="shared" si="7"/>
        <v>2.4680711212532724</v>
      </c>
      <c r="CR93" s="2">
        <f t="shared" si="7"/>
        <v>2.4996311212532722</v>
      </c>
      <c r="CS93" s="2">
        <f t="shared" si="7"/>
        <v>2.5311911212532721</v>
      </c>
      <c r="CT93" s="2">
        <f t="shared" si="7"/>
        <v>2.5627511212532723</v>
      </c>
      <c r="CU93" s="2">
        <f t="shared" si="7"/>
        <v>2.5943111212532721</v>
      </c>
      <c r="CV93" s="2">
        <f t="shared" si="7"/>
        <v>2.6258711212532724</v>
      </c>
      <c r="CW93" s="2">
        <f t="shared" si="7"/>
        <v>2.6574311212532722</v>
      </c>
      <c r="CX93" s="2">
        <f t="shared" si="7"/>
        <v>2.6889911212532724</v>
      </c>
      <c r="CY93" s="2">
        <f t="shared" si="8"/>
        <v>2.7205511212532723</v>
      </c>
      <c r="CZ93" s="2">
        <f t="shared" si="8"/>
        <v>2.7521111212532721</v>
      </c>
      <c r="DA93" s="2">
        <f t="shared" si="8"/>
        <v>2.7836711212532723</v>
      </c>
      <c r="DB93" s="2">
        <f t="shared" si="8"/>
        <v>2.8152311212532721</v>
      </c>
      <c r="DC93" s="2">
        <f t="shared" si="8"/>
        <v>2.8467911212532724</v>
      </c>
      <c r="DD93" s="2">
        <f t="shared" si="8"/>
        <v>2.8783511212532722</v>
      </c>
      <c r="DE93" s="2">
        <f t="shared" si="8"/>
        <v>2.909911121253272</v>
      </c>
      <c r="DF93" s="2">
        <f t="shared" si="8"/>
        <v>2.9414711212532723</v>
      </c>
      <c r="DG93" s="2">
        <f t="shared" si="8"/>
        <v>2.9730311212532721</v>
      </c>
      <c r="DH93" s="2">
        <f t="shared" si="8"/>
        <v>3.0045911212532723</v>
      </c>
      <c r="DI93" s="2">
        <f t="shared" si="9"/>
        <v>3.0361511212532721</v>
      </c>
      <c r="DJ93" s="2">
        <f t="shared" si="9"/>
        <v>3.0677111212532724</v>
      </c>
      <c r="DK93" s="2">
        <f t="shared" si="9"/>
        <v>3.0992711212532722</v>
      </c>
      <c r="DL93" s="2">
        <f t="shared" si="9"/>
        <v>3.130831121253272</v>
      </c>
      <c r="DM93" s="2">
        <f t="shared" si="9"/>
        <v>3.1623911212532723</v>
      </c>
      <c r="DN93" s="2">
        <f t="shared" si="9"/>
        <v>3.1939511212532721</v>
      </c>
      <c r="DO93" s="2">
        <f t="shared" si="9"/>
        <v>3.2255111212532723</v>
      </c>
      <c r="DP93" s="2">
        <f t="shared" si="9"/>
        <v>3.2570711212532721</v>
      </c>
      <c r="DQ93" s="2">
        <f t="shared" si="9"/>
        <v>3.2886311212532724</v>
      </c>
      <c r="DR93" s="2">
        <f t="shared" si="9"/>
        <v>3.3201911212532722</v>
      </c>
      <c r="DS93" s="2">
        <f t="shared" si="10"/>
        <v>3.351751121253272</v>
      </c>
      <c r="DT93" s="2">
        <f t="shared" si="10"/>
        <v>3.3833111212532723</v>
      </c>
      <c r="DU93" s="2">
        <f t="shared" si="10"/>
        <v>3.4148711212532721</v>
      </c>
      <c r="DV93" s="2">
        <f t="shared" si="10"/>
        <v>3.4464311212532723</v>
      </c>
      <c r="DW93" s="2">
        <f t="shared" si="10"/>
        <v>3.4779911212532721</v>
      </c>
      <c r="DX93" s="2">
        <f t="shared" si="10"/>
        <v>3.509551121253272</v>
      </c>
      <c r="DY93" s="2">
        <f t="shared" si="10"/>
        <v>3.5411111212532722</v>
      </c>
      <c r="DZ93" s="2">
        <f t="shared" si="10"/>
        <v>3.572671121253272</v>
      </c>
      <c r="EA93" s="2">
        <f t="shared" si="10"/>
        <v>3.6042311212532723</v>
      </c>
      <c r="EB93" s="2">
        <f t="shared" si="10"/>
        <v>3.6357911212532721</v>
      </c>
    </row>
    <row r="94" spans="14:132" ht="15">
      <c r="N94" s="154">
        <f>H6</f>
        <v>0</v>
      </c>
      <c r="O94" s="155">
        <f>0.14*N94+0.4</f>
        <v>0.4</v>
      </c>
      <c r="P94" s="155">
        <f>0.14*N94+1.03</f>
        <v>1.03</v>
      </c>
      <c r="Q94" s="155">
        <f>0.14*N94+1.82</f>
        <v>1.82</v>
      </c>
      <c r="AC94" s="157">
        <f t="shared" si="0"/>
        <v>0.49379103725377649</v>
      </c>
      <c r="AF94" s="159">
        <v>5.3</v>
      </c>
      <c r="AG94" s="2">
        <f t="shared" si="1"/>
        <v>0.52535103725377652</v>
      </c>
      <c r="AH94" s="2">
        <f t="shared" si="1"/>
        <v>0.55691103725377644</v>
      </c>
      <c r="AI94" s="2">
        <f t="shared" si="1"/>
        <v>0.58847103725377647</v>
      </c>
      <c r="AJ94" s="2">
        <f t="shared" si="1"/>
        <v>0.62003103725377651</v>
      </c>
      <c r="AK94" s="2">
        <f t="shared" si="1"/>
        <v>0.65159103725377654</v>
      </c>
      <c r="AL94" s="2">
        <f t="shared" si="1"/>
        <v>0.68315103725377646</v>
      </c>
      <c r="AM94" s="2">
        <f t="shared" si="1"/>
        <v>0.71471103725377649</v>
      </c>
      <c r="AN94" s="2">
        <f t="shared" si="1"/>
        <v>0.74627103725377641</v>
      </c>
      <c r="AO94" s="2">
        <f t="shared" si="1"/>
        <v>0.77783103725377645</v>
      </c>
      <c r="AP94" s="2">
        <f t="shared" si="1"/>
        <v>0.80939103725377648</v>
      </c>
      <c r="AQ94" s="2">
        <f t="shared" si="2"/>
        <v>0.84095103725377651</v>
      </c>
      <c r="AR94" s="2">
        <f t="shared" si="2"/>
        <v>0.87251103725377643</v>
      </c>
      <c r="AS94" s="2">
        <f t="shared" si="2"/>
        <v>0.90407103725377647</v>
      </c>
      <c r="AT94" s="2">
        <f t="shared" si="2"/>
        <v>0.93563103725377639</v>
      </c>
      <c r="AU94" s="2">
        <f t="shared" si="2"/>
        <v>0.96719103725377642</v>
      </c>
      <c r="AV94" s="2">
        <f t="shared" si="2"/>
        <v>0.99875103725377645</v>
      </c>
      <c r="AW94" s="2">
        <f t="shared" si="2"/>
        <v>1.0303110372537765</v>
      </c>
      <c r="AX94" s="2">
        <f t="shared" si="2"/>
        <v>1.0618710372537765</v>
      </c>
      <c r="AY94" s="2">
        <f t="shared" si="2"/>
        <v>1.0934310372537763</v>
      </c>
      <c r="AZ94" s="2">
        <f t="shared" si="2"/>
        <v>1.1249910372537766</v>
      </c>
      <c r="BA94" s="2">
        <f t="shared" si="3"/>
        <v>1.1565510372537764</v>
      </c>
      <c r="BB94" s="2">
        <f t="shared" si="3"/>
        <v>1.1881110372537764</v>
      </c>
      <c r="BC94" s="2">
        <f t="shared" si="3"/>
        <v>1.2196710372537765</v>
      </c>
      <c r="BD94" s="2">
        <f t="shared" si="3"/>
        <v>1.2512310372537763</v>
      </c>
      <c r="BE94" s="2">
        <f t="shared" si="3"/>
        <v>1.2827910372537765</v>
      </c>
      <c r="BF94" s="2">
        <f t="shared" si="3"/>
        <v>1.3143510372537763</v>
      </c>
      <c r="BG94" s="2">
        <f t="shared" si="3"/>
        <v>1.3459110372537766</v>
      </c>
      <c r="BH94" s="2">
        <f t="shared" si="3"/>
        <v>1.3774710372537764</v>
      </c>
      <c r="BI94" s="2">
        <f t="shared" si="3"/>
        <v>1.4090310372537764</v>
      </c>
      <c r="BJ94" s="2">
        <f t="shared" si="3"/>
        <v>1.4405910372537765</v>
      </c>
      <c r="BK94" s="2">
        <f t="shared" si="4"/>
        <v>1.4721510372537763</v>
      </c>
      <c r="BL94" s="2">
        <f t="shared" si="4"/>
        <v>1.5037110372537765</v>
      </c>
      <c r="BM94" s="2">
        <f t="shared" si="4"/>
        <v>1.5352710372537763</v>
      </c>
      <c r="BN94" s="2">
        <f t="shared" si="4"/>
        <v>1.5668310372537766</v>
      </c>
      <c r="BO94" s="2">
        <f t="shared" si="4"/>
        <v>1.5983910372537764</v>
      </c>
      <c r="BP94" s="2">
        <f t="shared" si="4"/>
        <v>1.6299510372537762</v>
      </c>
      <c r="BQ94" s="2">
        <f t="shared" si="4"/>
        <v>1.6615110372537765</v>
      </c>
      <c r="BR94" s="2">
        <f t="shared" si="4"/>
        <v>1.6930710372537763</v>
      </c>
      <c r="BS94" s="2">
        <f t="shared" si="4"/>
        <v>1.7246310372537765</v>
      </c>
      <c r="BT94" s="2">
        <f t="shared" si="4"/>
        <v>1.7561910372537763</v>
      </c>
      <c r="BU94" s="2">
        <f t="shared" si="5"/>
        <v>1.7877510372537766</v>
      </c>
      <c r="BV94" s="2">
        <f t="shared" si="5"/>
        <v>1.8193110372537764</v>
      </c>
      <c r="BW94" s="2">
        <f t="shared" si="5"/>
        <v>1.8508710372537762</v>
      </c>
      <c r="BX94" s="2">
        <f t="shared" si="5"/>
        <v>1.8824310372537765</v>
      </c>
      <c r="BY94" s="2">
        <f t="shared" si="5"/>
        <v>1.9139910372537763</v>
      </c>
      <c r="BZ94" s="2">
        <f t="shared" si="5"/>
        <v>1.9455510372537765</v>
      </c>
      <c r="CA94" s="2">
        <f t="shared" si="5"/>
        <v>1.9771110372537763</v>
      </c>
      <c r="CB94" s="2">
        <f t="shared" si="5"/>
        <v>2.0086710372537762</v>
      </c>
      <c r="CC94" s="2">
        <f t="shared" si="5"/>
        <v>2.0402310372537764</v>
      </c>
      <c r="CD94" s="2">
        <f t="shared" si="5"/>
        <v>2.0717910372537762</v>
      </c>
      <c r="CE94" s="2">
        <f t="shared" si="6"/>
        <v>2.1033510372537765</v>
      </c>
      <c r="CF94" s="2">
        <f t="shared" si="6"/>
        <v>2.1349110372537763</v>
      </c>
      <c r="CG94" s="2">
        <f t="shared" si="6"/>
        <v>2.1664710372537765</v>
      </c>
      <c r="CH94" s="2">
        <f t="shared" si="6"/>
        <v>2.1980310372537764</v>
      </c>
      <c r="CI94" s="2">
        <f t="shared" si="6"/>
        <v>2.2295910372537762</v>
      </c>
      <c r="CJ94" s="2">
        <f t="shared" si="6"/>
        <v>2.2611510372537764</v>
      </c>
      <c r="CK94" s="2">
        <f t="shared" si="6"/>
        <v>2.2927110372537762</v>
      </c>
      <c r="CL94" s="2">
        <f t="shared" si="6"/>
        <v>2.3242710372537765</v>
      </c>
      <c r="CM94" s="2">
        <f t="shared" si="6"/>
        <v>2.3558310372537763</v>
      </c>
      <c r="CN94" s="2">
        <f t="shared" si="6"/>
        <v>2.3873910372537765</v>
      </c>
      <c r="CO94" s="2">
        <f t="shared" si="7"/>
        <v>2.4189510372537764</v>
      </c>
      <c r="CP94" s="2">
        <f t="shared" si="7"/>
        <v>2.4505110372537762</v>
      </c>
      <c r="CQ94" s="2">
        <f t="shared" si="7"/>
        <v>2.4820710372537764</v>
      </c>
      <c r="CR94" s="2">
        <f t="shared" si="7"/>
        <v>2.5136310372537762</v>
      </c>
      <c r="CS94" s="2">
        <f t="shared" si="7"/>
        <v>2.545191037253776</v>
      </c>
      <c r="CT94" s="2">
        <f t="shared" si="7"/>
        <v>2.5767510372537763</v>
      </c>
      <c r="CU94" s="2">
        <f t="shared" si="7"/>
        <v>2.6083110372537761</v>
      </c>
      <c r="CV94" s="2">
        <f t="shared" si="7"/>
        <v>2.6398710372537764</v>
      </c>
      <c r="CW94" s="2">
        <f t="shared" si="7"/>
        <v>2.6714310372537762</v>
      </c>
      <c r="CX94" s="2">
        <f t="shared" si="7"/>
        <v>2.7029910372537764</v>
      </c>
      <c r="CY94" s="2">
        <f t="shared" si="8"/>
        <v>2.7345510372537762</v>
      </c>
      <c r="CZ94" s="2">
        <f t="shared" si="8"/>
        <v>2.7661110372537761</v>
      </c>
      <c r="DA94" s="2">
        <f t="shared" si="8"/>
        <v>2.7976710372537763</v>
      </c>
      <c r="DB94" s="2">
        <f t="shared" si="8"/>
        <v>2.8292310372537761</v>
      </c>
      <c r="DC94" s="2">
        <f t="shared" si="8"/>
        <v>2.8607910372537764</v>
      </c>
      <c r="DD94" s="2">
        <f t="shared" si="8"/>
        <v>2.8923510372537762</v>
      </c>
      <c r="DE94" s="2">
        <f t="shared" si="8"/>
        <v>2.923911037253776</v>
      </c>
      <c r="DF94" s="2">
        <f t="shared" si="8"/>
        <v>2.9554710372537762</v>
      </c>
      <c r="DG94" s="2">
        <f t="shared" si="8"/>
        <v>2.9870310372537761</v>
      </c>
      <c r="DH94" s="2">
        <f t="shared" si="8"/>
        <v>3.0185910372537763</v>
      </c>
      <c r="DI94" s="2">
        <f t="shared" si="9"/>
        <v>3.0501510372537761</v>
      </c>
      <c r="DJ94" s="2">
        <f t="shared" si="9"/>
        <v>3.0817110372537764</v>
      </c>
      <c r="DK94" s="2">
        <f t="shared" si="9"/>
        <v>3.1132710372537762</v>
      </c>
      <c r="DL94" s="2">
        <f t="shared" si="9"/>
        <v>3.144831037253776</v>
      </c>
      <c r="DM94" s="2">
        <f t="shared" si="9"/>
        <v>3.1763910372537763</v>
      </c>
      <c r="DN94" s="2">
        <f t="shared" si="9"/>
        <v>3.2079510372537761</v>
      </c>
      <c r="DO94" s="2">
        <f t="shared" si="9"/>
        <v>3.2395110372537763</v>
      </c>
      <c r="DP94" s="2">
        <f t="shared" si="9"/>
        <v>3.2710710372537761</v>
      </c>
      <c r="DQ94" s="2">
        <f t="shared" si="9"/>
        <v>3.3026310372537764</v>
      </c>
      <c r="DR94" s="2">
        <f t="shared" si="9"/>
        <v>3.3341910372537762</v>
      </c>
      <c r="DS94" s="2">
        <f t="shared" si="10"/>
        <v>3.365751037253776</v>
      </c>
      <c r="DT94" s="2">
        <f t="shared" si="10"/>
        <v>3.3973110372537763</v>
      </c>
      <c r="DU94" s="2">
        <f t="shared" si="10"/>
        <v>3.4288710372537761</v>
      </c>
      <c r="DV94" s="2">
        <f t="shared" si="10"/>
        <v>3.4604310372537763</v>
      </c>
      <c r="DW94" s="2">
        <f t="shared" si="10"/>
        <v>3.4919910372537761</v>
      </c>
      <c r="DX94" s="2">
        <f t="shared" si="10"/>
        <v>3.5235510372537759</v>
      </c>
      <c r="DY94" s="2">
        <f t="shared" si="10"/>
        <v>3.5551110372537762</v>
      </c>
      <c r="DZ94" s="2">
        <f t="shared" si="10"/>
        <v>3.586671037253776</v>
      </c>
      <c r="EA94" s="2">
        <f t="shared" si="10"/>
        <v>3.6182310372537763</v>
      </c>
      <c r="EB94" s="2">
        <f t="shared" si="10"/>
        <v>3.6497910372537761</v>
      </c>
    </row>
    <row r="95" spans="14:132">
      <c r="AC95" s="157">
        <f t="shared" si="0"/>
        <v>0.50779095325428059</v>
      </c>
      <c r="AF95" s="159">
        <v>5.4</v>
      </c>
      <c r="AG95" s="2">
        <f t="shared" si="1"/>
        <v>0.53935095325428062</v>
      </c>
      <c r="AH95" s="2">
        <f t="shared" si="1"/>
        <v>0.57091095325428054</v>
      </c>
      <c r="AI95" s="2">
        <f t="shared" si="1"/>
        <v>0.60247095325428057</v>
      </c>
      <c r="AJ95" s="2">
        <f t="shared" si="1"/>
        <v>0.6340309532542806</v>
      </c>
      <c r="AK95" s="2">
        <f t="shared" si="1"/>
        <v>0.66559095325428053</v>
      </c>
      <c r="AL95" s="2">
        <f t="shared" si="1"/>
        <v>0.69715095325428056</v>
      </c>
      <c r="AM95" s="2">
        <f t="shared" si="1"/>
        <v>0.72871095325428059</v>
      </c>
      <c r="AN95" s="2">
        <f t="shared" si="1"/>
        <v>0.76027095325428062</v>
      </c>
      <c r="AO95" s="2">
        <f t="shared" si="1"/>
        <v>0.79183095325428055</v>
      </c>
      <c r="AP95" s="2">
        <f t="shared" si="1"/>
        <v>0.82339095325428058</v>
      </c>
      <c r="AQ95" s="2">
        <f t="shared" si="2"/>
        <v>0.8549509532542805</v>
      </c>
      <c r="AR95" s="2">
        <f t="shared" si="2"/>
        <v>0.88651095325428053</v>
      </c>
      <c r="AS95" s="2">
        <f t="shared" si="2"/>
        <v>0.91807095325428056</v>
      </c>
      <c r="AT95" s="2">
        <f t="shared" si="2"/>
        <v>0.9496309532542806</v>
      </c>
      <c r="AU95" s="2">
        <f t="shared" si="2"/>
        <v>0.98119095325428063</v>
      </c>
      <c r="AV95" s="2">
        <f t="shared" si="2"/>
        <v>1.0127509532542804</v>
      </c>
      <c r="AW95" s="2">
        <f t="shared" si="2"/>
        <v>1.0443109532542807</v>
      </c>
      <c r="AX95" s="2">
        <f t="shared" si="2"/>
        <v>1.0758709532542805</v>
      </c>
      <c r="AY95" s="2">
        <f t="shared" si="2"/>
        <v>1.1074309532542805</v>
      </c>
      <c r="AZ95" s="2">
        <f t="shared" si="2"/>
        <v>1.1389909532542806</v>
      </c>
      <c r="BA95" s="2">
        <f t="shared" si="3"/>
        <v>1.1705509532542804</v>
      </c>
      <c r="BB95" s="2">
        <f t="shared" si="3"/>
        <v>1.2021109532542806</v>
      </c>
      <c r="BC95" s="2">
        <f t="shared" si="3"/>
        <v>1.2336709532542804</v>
      </c>
      <c r="BD95" s="2">
        <f t="shared" si="3"/>
        <v>1.2652309532542805</v>
      </c>
      <c r="BE95" s="2">
        <f t="shared" si="3"/>
        <v>1.2967909532542805</v>
      </c>
      <c r="BF95" s="2">
        <f t="shared" si="3"/>
        <v>1.3283509532542805</v>
      </c>
      <c r="BG95" s="2">
        <f t="shared" si="3"/>
        <v>1.3599109532542806</v>
      </c>
      <c r="BH95" s="2">
        <f t="shared" si="3"/>
        <v>1.3914709532542804</v>
      </c>
      <c r="BI95" s="2">
        <f t="shared" si="3"/>
        <v>1.4230309532542806</v>
      </c>
      <c r="BJ95" s="2">
        <f t="shared" si="3"/>
        <v>1.4545909532542804</v>
      </c>
      <c r="BK95" s="2">
        <f t="shared" si="4"/>
        <v>1.4861509532542805</v>
      </c>
      <c r="BL95" s="2">
        <f t="shared" si="4"/>
        <v>1.5177109532542805</v>
      </c>
      <c r="BM95" s="2">
        <f t="shared" si="4"/>
        <v>1.5492709532542805</v>
      </c>
      <c r="BN95" s="2">
        <f t="shared" si="4"/>
        <v>1.5808309532542806</v>
      </c>
      <c r="BO95" s="2">
        <f t="shared" si="4"/>
        <v>1.6123909532542806</v>
      </c>
      <c r="BP95" s="2">
        <f t="shared" si="4"/>
        <v>1.6439509532542804</v>
      </c>
      <c r="BQ95" s="2">
        <f t="shared" si="4"/>
        <v>1.6755109532542805</v>
      </c>
      <c r="BR95" s="2">
        <f t="shared" si="4"/>
        <v>1.7070709532542805</v>
      </c>
      <c r="BS95" s="2">
        <f t="shared" si="4"/>
        <v>1.7386309532542805</v>
      </c>
      <c r="BT95" s="2">
        <f t="shared" si="4"/>
        <v>1.7701909532542806</v>
      </c>
      <c r="BU95" s="2">
        <f t="shared" si="5"/>
        <v>1.8017509532542806</v>
      </c>
      <c r="BV95" s="2">
        <f t="shared" si="5"/>
        <v>1.8333109532542804</v>
      </c>
      <c r="BW95" s="2">
        <f t="shared" si="5"/>
        <v>1.8648709532542804</v>
      </c>
      <c r="BX95" s="2">
        <f t="shared" si="5"/>
        <v>1.8964309532542805</v>
      </c>
      <c r="BY95" s="2">
        <f t="shared" si="5"/>
        <v>1.9279909532542805</v>
      </c>
      <c r="BZ95" s="2">
        <f t="shared" si="5"/>
        <v>1.9595509532542805</v>
      </c>
      <c r="CA95" s="2">
        <f t="shared" si="5"/>
        <v>1.9911109532542806</v>
      </c>
      <c r="CB95" s="2">
        <f t="shared" si="5"/>
        <v>2.0226709532542806</v>
      </c>
      <c r="CC95" s="2">
        <f t="shared" si="5"/>
        <v>2.0542309532542804</v>
      </c>
      <c r="CD95" s="2">
        <f t="shared" si="5"/>
        <v>2.0857909532542802</v>
      </c>
      <c r="CE95" s="2">
        <f t="shared" si="6"/>
        <v>2.1173509532542805</v>
      </c>
      <c r="CF95" s="2">
        <f t="shared" si="6"/>
        <v>2.1489109532542807</v>
      </c>
      <c r="CG95" s="2">
        <f t="shared" si="6"/>
        <v>2.1804709532542805</v>
      </c>
      <c r="CH95" s="2">
        <f t="shared" si="6"/>
        <v>2.2120309532542803</v>
      </c>
      <c r="CI95" s="2">
        <f t="shared" si="6"/>
        <v>2.2435909532542802</v>
      </c>
      <c r="CJ95" s="2">
        <f t="shared" si="6"/>
        <v>2.2751509532542804</v>
      </c>
      <c r="CK95" s="2">
        <f t="shared" si="6"/>
        <v>2.3067109532542807</v>
      </c>
      <c r="CL95" s="2">
        <f t="shared" si="6"/>
        <v>2.3382709532542805</v>
      </c>
      <c r="CM95" s="2">
        <f t="shared" si="6"/>
        <v>2.3698309532542803</v>
      </c>
      <c r="CN95" s="2">
        <f t="shared" si="6"/>
        <v>2.4013909532542805</v>
      </c>
      <c r="CO95" s="2">
        <f t="shared" si="7"/>
        <v>2.4329509532542803</v>
      </c>
      <c r="CP95" s="2">
        <f t="shared" si="7"/>
        <v>2.4645109532542806</v>
      </c>
      <c r="CQ95" s="2">
        <f t="shared" si="7"/>
        <v>2.4960709532542804</v>
      </c>
      <c r="CR95" s="2">
        <f t="shared" si="7"/>
        <v>2.5276309532542802</v>
      </c>
      <c r="CS95" s="2">
        <f t="shared" si="7"/>
        <v>2.55919095325428</v>
      </c>
      <c r="CT95" s="2">
        <f t="shared" si="7"/>
        <v>2.5907509532542807</v>
      </c>
      <c r="CU95" s="2">
        <f t="shared" si="7"/>
        <v>2.6223109532542805</v>
      </c>
      <c r="CV95" s="2">
        <f t="shared" si="7"/>
        <v>2.6538709532542804</v>
      </c>
      <c r="CW95" s="2">
        <f t="shared" si="7"/>
        <v>2.6854309532542802</v>
      </c>
      <c r="CX95" s="2">
        <f t="shared" si="7"/>
        <v>2.7169909532542809</v>
      </c>
      <c r="CY95" s="2">
        <f t="shared" si="8"/>
        <v>2.7485509532542807</v>
      </c>
      <c r="CZ95" s="2">
        <f t="shared" si="8"/>
        <v>2.7801109532542805</v>
      </c>
      <c r="DA95" s="2">
        <f t="shared" si="8"/>
        <v>2.8116709532542803</v>
      </c>
      <c r="DB95" s="2">
        <f t="shared" si="8"/>
        <v>2.8432309532542801</v>
      </c>
      <c r="DC95" s="2">
        <f t="shared" si="8"/>
        <v>2.8747909532542808</v>
      </c>
      <c r="DD95" s="2">
        <f t="shared" si="8"/>
        <v>2.9063509532542806</v>
      </c>
      <c r="DE95" s="2">
        <f t="shared" si="8"/>
        <v>2.9379109532542804</v>
      </c>
      <c r="DF95" s="2">
        <f t="shared" si="8"/>
        <v>2.9694709532542802</v>
      </c>
      <c r="DG95" s="2">
        <f t="shared" si="8"/>
        <v>3.00103095325428</v>
      </c>
      <c r="DH95" s="2">
        <f t="shared" si="8"/>
        <v>3.0325909532542807</v>
      </c>
      <c r="DI95" s="2">
        <f t="shared" si="9"/>
        <v>3.0641509532542806</v>
      </c>
      <c r="DJ95" s="2">
        <f t="shared" si="9"/>
        <v>3.0957109532542804</v>
      </c>
      <c r="DK95" s="2">
        <f t="shared" si="9"/>
        <v>3.1272709532542802</v>
      </c>
      <c r="DL95" s="2">
        <f t="shared" si="9"/>
        <v>3.15883095325428</v>
      </c>
      <c r="DM95" s="2">
        <f t="shared" si="9"/>
        <v>3.1903909532542807</v>
      </c>
      <c r="DN95" s="2">
        <f t="shared" si="9"/>
        <v>3.2219509532542805</v>
      </c>
      <c r="DO95" s="2">
        <f t="shared" si="9"/>
        <v>3.2535109532542803</v>
      </c>
      <c r="DP95" s="2">
        <f t="shared" si="9"/>
        <v>3.2850709532542801</v>
      </c>
      <c r="DQ95" s="2">
        <f t="shared" si="9"/>
        <v>3.3166309532542808</v>
      </c>
      <c r="DR95" s="2">
        <f t="shared" si="9"/>
        <v>3.3481909532542806</v>
      </c>
      <c r="DS95" s="2">
        <f t="shared" si="10"/>
        <v>3.3797509532542804</v>
      </c>
      <c r="DT95" s="2">
        <f t="shared" si="10"/>
        <v>3.4113109532542802</v>
      </c>
      <c r="DU95" s="2">
        <f t="shared" si="10"/>
        <v>3.4428709532542801</v>
      </c>
      <c r="DV95" s="2">
        <f t="shared" si="10"/>
        <v>3.4744309532542808</v>
      </c>
      <c r="DW95" s="2">
        <f t="shared" si="10"/>
        <v>3.5059909532542806</v>
      </c>
      <c r="DX95" s="2">
        <f t="shared" si="10"/>
        <v>3.5375509532542804</v>
      </c>
      <c r="DY95" s="2">
        <f t="shared" si="10"/>
        <v>3.5691109532542802</v>
      </c>
      <c r="DZ95" s="2">
        <f t="shared" si="10"/>
        <v>3.60067095325428</v>
      </c>
      <c r="EA95" s="2">
        <f t="shared" si="10"/>
        <v>3.6322309532542807</v>
      </c>
      <c r="EB95" s="2">
        <f t="shared" si="10"/>
        <v>3.6637909532542805</v>
      </c>
    </row>
    <row r="96" spans="14:132" ht="14.45" customHeight="1" thickBot="1">
      <c r="N96" s="162" t="s">
        <v>216</v>
      </c>
      <c r="AC96" s="157">
        <f t="shared" si="0"/>
        <v>0.52179086925478446</v>
      </c>
      <c r="AD96" s="2">
        <v>0.52180000000000004</v>
      </c>
      <c r="AF96" s="159">
        <v>5.5</v>
      </c>
      <c r="AG96" s="2">
        <f t="shared" ref="AG96:AP105" si="11">0.03156*AG$85+$AC96</f>
        <v>0.55335086925478449</v>
      </c>
      <c r="AH96" s="2">
        <f t="shared" si="11"/>
        <v>0.58491086925478442</v>
      </c>
      <c r="AI96" s="2">
        <f t="shared" si="11"/>
        <v>0.61647086925478445</v>
      </c>
      <c r="AJ96" s="2">
        <f t="shared" si="11"/>
        <v>0.64803086925478448</v>
      </c>
      <c r="AK96" s="2">
        <f t="shared" si="11"/>
        <v>0.67959086925478451</v>
      </c>
      <c r="AL96" s="2">
        <f t="shared" si="11"/>
        <v>0.71115086925478443</v>
      </c>
      <c r="AM96" s="2">
        <f t="shared" si="11"/>
        <v>0.74271086925478447</v>
      </c>
      <c r="AN96" s="2">
        <f t="shared" si="11"/>
        <v>0.77427086925478439</v>
      </c>
      <c r="AO96" s="2">
        <f t="shared" si="11"/>
        <v>0.80583086925478442</v>
      </c>
      <c r="AP96" s="2">
        <f t="shared" si="11"/>
        <v>0.83739086925478445</v>
      </c>
      <c r="AQ96" s="2">
        <f t="shared" ref="AQ96:AZ105" si="12">0.03156*AQ$85+$AC96</f>
        <v>0.86895086925478449</v>
      </c>
      <c r="AR96" s="2">
        <f t="shared" si="12"/>
        <v>0.90051086925478441</v>
      </c>
      <c r="AS96" s="2">
        <f t="shared" si="12"/>
        <v>0.93207086925478444</v>
      </c>
      <c r="AT96" s="2">
        <f t="shared" si="12"/>
        <v>0.96363086925478436</v>
      </c>
      <c r="AU96" s="2">
        <f t="shared" si="12"/>
        <v>0.99519086925478439</v>
      </c>
      <c r="AV96" s="2">
        <f t="shared" si="12"/>
        <v>1.0267508692547844</v>
      </c>
      <c r="AW96" s="2">
        <f t="shared" si="12"/>
        <v>1.0583108692547845</v>
      </c>
      <c r="AX96" s="2">
        <f t="shared" si="12"/>
        <v>1.0898708692547845</v>
      </c>
      <c r="AY96" s="2">
        <f t="shared" si="12"/>
        <v>1.1214308692547843</v>
      </c>
      <c r="AZ96" s="2">
        <f t="shared" si="12"/>
        <v>1.1529908692547846</v>
      </c>
      <c r="BA96" s="2">
        <f t="shared" ref="BA96:BJ105" si="13">0.03156*BA$85+$AC96</f>
        <v>1.1845508692547844</v>
      </c>
      <c r="BB96" s="2">
        <f t="shared" si="13"/>
        <v>1.2161108692547844</v>
      </c>
      <c r="BC96" s="2">
        <f t="shared" si="13"/>
        <v>1.2476708692547844</v>
      </c>
      <c r="BD96" s="2">
        <f t="shared" si="13"/>
        <v>1.2792308692547842</v>
      </c>
      <c r="BE96" s="2">
        <f t="shared" si="13"/>
        <v>1.3107908692547845</v>
      </c>
      <c r="BF96" s="2">
        <f t="shared" si="13"/>
        <v>1.3423508692547843</v>
      </c>
      <c r="BG96" s="2">
        <f t="shared" si="13"/>
        <v>1.3739108692547846</v>
      </c>
      <c r="BH96" s="2">
        <f t="shared" si="13"/>
        <v>1.4054708692547844</v>
      </c>
      <c r="BI96" s="2">
        <f t="shared" si="13"/>
        <v>1.4370308692547844</v>
      </c>
      <c r="BJ96" s="2">
        <f t="shared" si="13"/>
        <v>1.4685908692547844</v>
      </c>
      <c r="BK96" s="2">
        <f t="shared" ref="BK96:BT105" si="14">0.03156*BK$85+$AC96</f>
        <v>1.5001508692547842</v>
      </c>
      <c r="BL96" s="2">
        <f t="shared" si="14"/>
        <v>1.5317108692547845</v>
      </c>
      <c r="BM96" s="2">
        <f t="shared" si="14"/>
        <v>1.5632708692547843</v>
      </c>
      <c r="BN96" s="2">
        <f t="shared" si="14"/>
        <v>1.5948308692547846</v>
      </c>
      <c r="BO96" s="2">
        <f t="shared" si="14"/>
        <v>1.6263908692547844</v>
      </c>
      <c r="BP96" s="2">
        <f t="shared" si="14"/>
        <v>1.6579508692547842</v>
      </c>
      <c r="BQ96" s="2">
        <f t="shared" si="14"/>
        <v>1.6895108692547844</v>
      </c>
      <c r="BR96" s="2">
        <f t="shared" si="14"/>
        <v>1.7210708692547843</v>
      </c>
      <c r="BS96" s="2">
        <f t="shared" si="14"/>
        <v>1.7526308692547845</v>
      </c>
      <c r="BT96" s="2">
        <f t="shared" si="14"/>
        <v>1.7841908692547843</v>
      </c>
      <c r="BU96" s="2">
        <f t="shared" ref="BU96:CD105" si="15">0.03156*BU$85+$AC96</f>
        <v>1.8157508692547846</v>
      </c>
      <c r="BV96" s="2">
        <f t="shared" si="15"/>
        <v>1.8473108692547844</v>
      </c>
      <c r="BW96" s="2">
        <f t="shared" si="15"/>
        <v>1.8788708692547842</v>
      </c>
      <c r="BX96" s="2">
        <f t="shared" si="15"/>
        <v>1.9104308692547844</v>
      </c>
      <c r="BY96" s="2">
        <f t="shared" si="15"/>
        <v>1.9419908692547843</v>
      </c>
      <c r="BZ96" s="2">
        <f t="shared" si="15"/>
        <v>1.9735508692547845</v>
      </c>
      <c r="CA96" s="2">
        <f t="shared" si="15"/>
        <v>2.0051108692547843</v>
      </c>
      <c r="CB96" s="2">
        <f t="shared" si="15"/>
        <v>2.0366708692547841</v>
      </c>
      <c r="CC96" s="2">
        <f t="shared" si="15"/>
        <v>2.0682308692547844</v>
      </c>
      <c r="CD96" s="2">
        <f t="shared" si="15"/>
        <v>2.0997908692547842</v>
      </c>
      <c r="CE96" s="2">
        <f t="shared" ref="CE96:CN105" si="16">0.03156*CE$85+$AC96</f>
        <v>2.1313508692547845</v>
      </c>
      <c r="CF96" s="2">
        <f t="shared" si="16"/>
        <v>2.1629108692547843</v>
      </c>
      <c r="CG96" s="2">
        <f t="shared" si="16"/>
        <v>2.1944708692547845</v>
      </c>
      <c r="CH96" s="2">
        <f t="shared" si="16"/>
        <v>2.2260308692547843</v>
      </c>
      <c r="CI96" s="2">
        <f t="shared" si="16"/>
        <v>2.2575908692547841</v>
      </c>
      <c r="CJ96" s="2">
        <f t="shared" si="16"/>
        <v>2.2891508692547844</v>
      </c>
      <c r="CK96" s="2">
        <f t="shared" si="16"/>
        <v>2.3207108692547842</v>
      </c>
      <c r="CL96" s="2">
        <f t="shared" si="16"/>
        <v>2.3522708692547845</v>
      </c>
      <c r="CM96" s="2">
        <f t="shared" si="16"/>
        <v>2.3838308692547843</v>
      </c>
      <c r="CN96" s="2">
        <f t="shared" si="16"/>
        <v>2.4153908692547845</v>
      </c>
      <c r="CO96" s="2">
        <f t="shared" ref="CO96:CX105" si="17">0.03156*CO$85+$AC96</f>
        <v>2.4469508692547843</v>
      </c>
      <c r="CP96" s="2">
        <f t="shared" si="17"/>
        <v>2.4785108692547841</v>
      </c>
      <c r="CQ96" s="2">
        <f t="shared" si="17"/>
        <v>2.5100708692547844</v>
      </c>
      <c r="CR96" s="2">
        <f t="shared" si="17"/>
        <v>2.5416308692547842</v>
      </c>
      <c r="CS96" s="2">
        <f t="shared" si="17"/>
        <v>2.573190869254784</v>
      </c>
      <c r="CT96" s="2">
        <f t="shared" si="17"/>
        <v>2.6047508692547843</v>
      </c>
      <c r="CU96" s="2">
        <f t="shared" si="17"/>
        <v>2.6363108692547841</v>
      </c>
      <c r="CV96" s="2">
        <f t="shared" si="17"/>
        <v>2.6678708692547843</v>
      </c>
      <c r="CW96" s="2">
        <f t="shared" si="17"/>
        <v>2.6994308692547841</v>
      </c>
      <c r="CX96" s="2">
        <f t="shared" si="17"/>
        <v>2.7309908692547844</v>
      </c>
      <c r="CY96" s="2">
        <f t="shared" ref="CY96:DH105" si="18">0.03156*CY$85+$AC96</f>
        <v>2.7625508692547842</v>
      </c>
      <c r="CZ96" s="2">
        <f t="shared" si="18"/>
        <v>2.794110869254784</v>
      </c>
      <c r="DA96" s="2">
        <f t="shared" si="18"/>
        <v>2.8256708692547843</v>
      </c>
      <c r="DB96" s="2">
        <f t="shared" si="18"/>
        <v>2.8572308692547841</v>
      </c>
      <c r="DC96" s="2">
        <f t="shared" si="18"/>
        <v>2.8887908692547843</v>
      </c>
      <c r="DD96" s="2">
        <f t="shared" si="18"/>
        <v>2.9203508692547842</v>
      </c>
      <c r="DE96" s="2">
        <f t="shared" si="18"/>
        <v>2.951910869254784</v>
      </c>
      <c r="DF96" s="2">
        <f t="shared" si="18"/>
        <v>2.9834708692547842</v>
      </c>
      <c r="DG96" s="2">
        <f t="shared" si="18"/>
        <v>3.015030869254784</v>
      </c>
      <c r="DH96" s="2">
        <f t="shared" si="18"/>
        <v>3.0465908692547843</v>
      </c>
      <c r="DI96" s="2">
        <f t="shared" ref="DI96:DR105" si="19">0.03156*DI$85+$AC96</f>
        <v>3.0781508692547841</v>
      </c>
      <c r="DJ96" s="2">
        <f t="shared" si="19"/>
        <v>3.1097108692547843</v>
      </c>
      <c r="DK96" s="2">
        <f t="shared" si="19"/>
        <v>3.1412708692547842</v>
      </c>
      <c r="DL96" s="2">
        <f t="shared" si="19"/>
        <v>3.172830869254784</v>
      </c>
      <c r="DM96" s="2">
        <f t="shared" si="19"/>
        <v>3.2043908692547842</v>
      </c>
      <c r="DN96" s="2">
        <f t="shared" si="19"/>
        <v>3.235950869254784</v>
      </c>
      <c r="DO96" s="2">
        <f t="shared" si="19"/>
        <v>3.2675108692547843</v>
      </c>
      <c r="DP96" s="2">
        <f t="shared" si="19"/>
        <v>3.2990708692547841</v>
      </c>
      <c r="DQ96" s="2">
        <f t="shared" si="19"/>
        <v>3.3306308692547844</v>
      </c>
      <c r="DR96" s="2">
        <f t="shared" si="19"/>
        <v>3.3621908692547842</v>
      </c>
      <c r="DS96" s="2">
        <f t="shared" ref="DS96:EB105" si="20">0.03156*DS$85+$AC96</f>
        <v>3.393750869254784</v>
      </c>
      <c r="DT96" s="2">
        <f t="shared" si="20"/>
        <v>3.4253108692547842</v>
      </c>
      <c r="DU96" s="2">
        <f t="shared" si="20"/>
        <v>3.456870869254784</v>
      </c>
      <c r="DV96" s="2">
        <f t="shared" si="20"/>
        <v>3.4884308692547843</v>
      </c>
      <c r="DW96" s="2">
        <f t="shared" si="20"/>
        <v>3.5199908692547841</v>
      </c>
      <c r="DX96" s="2">
        <f t="shared" si="20"/>
        <v>3.5515508692547839</v>
      </c>
      <c r="DY96" s="2">
        <f t="shared" si="20"/>
        <v>3.5831108692547842</v>
      </c>
      <c r="DZ96" s="2">
        <f t="shared" si="20"/>
        <v>3.614670869254784</v>
      </c>
      <c r="EA96" s="2">
        <f t="shared" si="20"/>
        <v>3.6462308692547842</v>
      </c>
      <c r="EB96" s="2">
        <f t="shared" si="20"/>
        <v>3.677790869254784</v>
      </c>
    </row>
    <row r="97" spans="14:132" ht="14.45" customHeight="1">
      <c r="N97" s="144" t="s">
        <v>217</v>
      </c>
      <c r="O97" s="145" t="s">
        <v>218</v>
      </c>
      <c r="P97" s="146" t="s">
        <v>219</v>
      </c>
      <c r="AC97" s="157">
        <f t="shared" si="0"/>
        <v>0.53579078525528845</v>
      </c>
      <c r="AF97" s="159">
        <v>5.6</v>
      </c>
      <c r="AG97" s="2">
        <f t="shared" si="11"/>
        <v>0.56735078525528848</v>
      </c>
      <c r="AH97" s="2">
        <f t="shared" si="11"/>
        <v>0.5989107852552884</v>
      </c>
      <c r="AI97" s="2">
        <f t="shared" si="11"/>
        <v>0.63047078525528844</v>
      </c>
      <c r="AJ97" s="2">
        <f t="shared" si="11"/>
        <v>0.66203078525528847</v>
      </c>
      <c r="AK97" s="2">
        <f t="shared" si="11"/>
        <v>0.6935907852552885</v>
      </c>
      <c r="AL97" s="2">
        <f t="shared" si="11"/>
        <v>0.72515078525528842</v>
      </c>
      <c r="AM97" s="2">
        <f t="shared" si="11"/>
        <v>0.75671078525528845</v>
      </c>
      <c r="AN97" s="2">
        <f t="shared" si="11"/>
        <v>0.78827078525528838</v>
      </c>
      <c r="AO97" s="2">
        <f t="shared" si="11"/>
        <v>0.81983078525528841</v>
      </c>
      <c r="AP97" s="2">
        <f t="shared" si="11"/>
        <v>0.85139078525528844</v>
      </c>
      <c r="AQ97" s="2">
        <f t="shared" si="12"/>
        <v>0.88295078525528847</v>
      </c>
      <c r="AR97" s="2">
        <f t="shared" si="12"/>
        <v>0.91451078525528839</v>
      </c>
      <c r="AS97" s="2">
        <f t="shared" si="12"/>
        <v>0.94607078525528843</v>
      </c>
      <c r="AT97" s="2">
        <f t="shared" si="12"/>
        <v>0.97763078525528835</v>
      </c>
      <c r="AU97" s="2">
        <f t="shared" si="12"/>
        <v>1.0091907852552884</v>
      </c>
      <c r="AV97" s="2">
        <f t="shared" si="12"/>
        <v>1.0407507852552884</v>
      </c>
      <c r="AW97" s="2">
        <f t="shared" si="12"/>
        <v>1.0723107852552884</v>
      </c>
      <c r="AX97" s="2">
        <f t="shared" si="12"/>
        <v>1.1038707852552885</v>
      </c>
      <c r="AY97" s="2">
        <f t="shared" si="12"/>
        <v>1.1354307852552883</v>
      </c>
      <c r="AZ97" s="2">
        <f t="shared" si="12"/>
        <v>1.1669907852552885</v>
      </c>
      <c r="BA97" s="2">
        <f t="shared" si="13"/>
        <v>1.1985507852552884</v>
      </c>
      <c r="BB97" s="2">
        <f t="shared" si="13"/>
        <v>1.2301107852552884</v>
      </c>
      <c r="BC97" s="2">
        <f t="shared" si="13"/>
        <v>1.2616707852552884</v>
      </c>
      <c r="BD97" s="2">
        <f t="shared" si="13"/>
        <v>1.2932307852552882</v>
      </c>
      <c r="BE97" s="2">
        <f t="shared" si="13"/>
        <v>1.3247907852552885</v>
      </c>
      <c r="BF97" s="2">
        <f t="shared" si="13"/>
        <v>1.3563507852552883</v>
      </c>
      <c r="BG97" s="2">
        <f t="shared" si="13"/>
        <v>1.3879107852552885</v>
      </c>
      <c r="BH97" s="2">
        <f t="shared" si="13"/>
        <v>1.4194707852552884</v>
      </c>
      <c r="BI97" s="2">
        <f t="shared" si="13"/>
        <v>1.4510307852552884</v>
      </c>
      <c r="BJ97" s="2">
        <f t="shared" si="13"/>
        <v>1.4825907852552884</v>
      </c>
      <c r="BK97" s="2">
        <f t="shared" si="14"/>
        <v>1.5141507852552882</v>
      </c>
      <c r="BL97" s="2">
        <f t="shared" si="14"/>
        <v>1.5457107852552885</v>
      </c>
      <c r="BM97" s="2">
        <f t="shared" si="14"/>
        <v>1.5772707852552883</v>
      </c>
      <c r="BN97" s="2">
        <f t="shared" si="14"/>
        <v>1.6088307852552886</v>
      </c>
      <c r="BO97" s="2">
        <f t="shared" si="14"/>
        <v>1.6403907852552884</v>
      </c>
      <c r="BP97" s="2">
        <f t="shared" si="14"/>
        <v>1.6719507852552882</v>
      </c>
      <c r="BQ97" s="2">
        <f t="shared" si="14"/>
        <v>1.7035107852552884</v>
      </c>
      <c r="BR97" s="2">
        <f t="shared" si="14"/>
        <v>1.7350707852552882</v>
      </c>
      <c r="BS97" s="2">
        <f t="shared" si="14"/>
        <v>1.7666307852552885</v>
      </c>
      <c r="BT97" s="2">
        <f t="shared" si="14"/>
        <v>1.7981907852552883</v>
      </c>
      <c r="BU97" s="2">
        <f t="shared" si="15"/>
        <v>1.8297507852552886</v>
      </c>
      <c r="BV97" s="2">
        <f t="shared" si="15"/>
        <v>1.8613107852552884</v>
      </c>
      <c r="BW97" s="2">
        <f t="shared" si="15"/>
        <v>1.8928707852552882</v>
      </c>
      <c r="BX97" s="2">
        <f t="shared" si="15"/>
        <v>1.9244307852552884</v>
      </c>
      <c r="BY97" s="2">
        <f t="shared" si="15"/>
        <v>1.9559907852552882</v>
      </c>
      <c r="BZ97" s="2">
        <f t="shared" si="15"/>
        <v>1.9875507852552885</v>
      </c>
      <c r="CA97" s="2">
        <f t="shared" si="15"/>
        <v>2.0191107852552883</v>
      </c>
      <c r="CB97" s="2">
        <f t="shared" si="15"/>
        <v>2.0506707852552881</v>
      </c>
      <c r="CC97" s="2">
        <f t="shared" si="15"/>
        <v>2.0822307852552884</v>
      </c>
      <c r="CD97" s="2">
        <f t="shared" si="15"/>
        <v>2.1137907852552882</v>
      </c>
      <c r="CE97" s="2">
        <f t="shared" si="16"/>
        <v>2.1453507852552884</v>
      </c>
      <c r="CF97" s="2">
        <f t="shared" si="16"/>
        <v>2.1769107852552882</v>
      </c>
      <c r="CG97" s="2">
        <f t="shared" si="16"/>
        <v>2.2084707852552885</v>
      </c>
      <c r="CH97" s="2">
        <f t="shared" si="16"/>
        <v>2.2400307852552883</v>
      </c>
      <c r="CI97" s="2">
        <f t="shared" si="16"/>
        <v>2.2715907852552881</v>
      </c>
      <c r="CJ97" s="2">
        <f t="shared" si="16"/>
        <v>2.3031507852552884</v>
      </c>
      <c r="CK97" s="2">
        <f t="shared" si="16"/>
        <v>2.3347107852552882</v>
      </c>
      <c r="CL97" s="2">
        <f t="shared" si="16"/>
        <v>2.3662707852552884</v>
      </c>
      <c r="CM97" s="2">
        <f t="shared" si="16"/>
        <v>2.3978307852552883</v>
      </c>
      <c r="CN97" s="2">
        <f t="shared" si="16"/>
        <v>2.4293907852552885</v>
      </c>
      <c r="CO97" s="2">
        <f t="shared" si="17"/>
        <v>2.4609507852552883</v>
      </c>
      <c r="CP97" s="2">
        <f t="shared" si="17"/>
        <v>2.4925107852552881</v>
      </c>
      <c r="CQ97" s="2">
        <f t="shared" si="17"/>
        <v>2.5240707852552884</v>
      </c>
      <c r="CR97" s="2">
        <f t="shared" si="17"/>
        <v>2.5556307852552882</v>
      </c>
      <c r="CS97" s="2">
        <f t="shared" si="17"/>
        <v>2.587190785255288</v>
      </c>
      <c r="CT97" s="2">
        <f t="shared" si="17"/>
        <v>2.6187507852552883</v>
      </c>
      <c r="CU97" s="2">
        <f t="shared" si="17"/>
        <v>2.6503107852552881</v>
      </c>
      <c r="CV97" s="2">
        <f t="shared" si="17"/>
        <v>2.6818707852552883</v>
      </c>
      <c r="CW97" s="2">
        <f t="shared" si="17"/>
        <v>2.7134307852552881</v>
      </c>
      <c r="CX97" s="2">
        <f t="shared" si="17"/>
        <v>2.7449907852552884</v>
      </c>
      <c r="CY97" s="2">
        <f t="shared" si="18"/>
        <v>2.7765507852552882</v>
      </c>
      <c r="CZ97" s="2">
        <f t="shared" si="18"/>
        <v>2.808110785255288</v>
      </c>
      <c r="DA97" s="2">
        <f t="shared" si="18"/>
        <v>2.8396707852552883</v>
      </c>
      <c r="DB97" s="2">
        <f t="shared" si="18"/>
        <v>2.8712307852552881</v>
      </c>
      <c r="DC97" s="2">
        <f t="shared" si="18"/>
        <v>2.9027907852552883</v>
      </c>
      <c r="DD97" s="2">
        <f t="shared" si="18"/>
        <v>2.9343507852552881</v>
      </c>
      <c r="DE97" s="2">
        <f t="shared" si="18"/>
        <v>2.965910785255288</v>
      </c>
      <c r="DF97" s="2">
        <f t="shared" si="18"/>
        <v>2.9974707852552882</v>
      </c>
      <c r="DG97" s="2">
        <f t="shared" si="18"/>
        <v>3.029030785255288</v>
      </c>
      <c r="DH97" s="2">
        <f t="shared" si="18"/>
        <v>3.0605907852552883</v>
      </c>
      <c r="DI97" s="2">
        <f t="shared" si="19"/>
        <v>3.0921507852552881</v>
      </c>
      <c r="DJ97" s="2">
        <f t="shared" si="19"/>
        <v>3.1237107852552883</v>
      </c>
      <c r="DK97" s="2">
        <f t="shared" si="19"/>
        <v>3.1552707852552881</v>
      </c>
      <c r="DL97" s="2">
        <f t="shared" si="19"/>
        <v>3.186830785255288</v>
      </c>
      <c r="DM97" s="2">
        <f t="shared" si="19"/>
        <v>3.2183907852552882</v>
      </c>
      <c r="DN97" s="2">
        <f t="shared" si="19"/>
        <v>3.249950785255288</v>
      </c>
      <c r="DO97" s="2">
        <f t="shared" si="19"/>
        <v>3.2815107852552883</v>
      </c>
      <c r="DP97" s="2">
        <f t="shared" si="19"/>
        <v>3.3130707852552881</v>
      </c>
      <c r="DQ97" s="2">
        <f t="shared" si="19"/>
        <v>3.3446307852552883</v>
      </c>
      <c r="DR97" s="2">
        <f t="shared" si="19"/>
        <v>3.3761907852552882</v>
      </c>
      <c r="DS97" s="2">
        <f t="shared" si="20"/>
        <v>3.407750785255288</v>
      </c>
      <c r="DT97" s="2">
        <f t="shared" si="20"/>
        <v>3.4393107852552882</v>
      </c>
      <c r="DU97" s="2">
        <f t="shared" si="20"/>
        <v>3.470870785255288</v>
      </c>
      <c r="DV97" s="2">
        <f t="shared" si="20"/>
        <v>3.5024307852552883</v>
      </c>
      <c r="DW97" s="2">
        <f t="shared" si="20"/>
        <v>3.5339907852552881</v>
      </c>
      <c r="DX97" s="2">
        <f t="shared" si="20"/>
        <v>3.5655507852552879</v>
      </c>
      <c r="DY97" s="2">
        <f t="shared" si="20"/>
        <v>3.5971107852552882</v>
      </c>
      <c r="DZ97" s="2">
        <f t="shared" si="20"/>
        <v>3.628670785255288</v>
      </c>
      <c r="EA97" s="2">
        <f t="shared" si="20"/>
        <v>3.6602307852552882</v>
      </c>
      <c r="EB97" s="2">
        <f t="shared" si="20"/>
        <v>3.691790785255288</v>
      </c>
    </row>
    <row r="98" spans="14:132" ht="14.45" customHeight="1">
      <c r="N98" s="147">
        <v>0.1</v>
      </c>
      <c r="O98" s="148" t="s">
        <v>220</v>
      </c>
      <c r="P98" s="149" t="s">
        <v>220</v>
      </c>
      <c r="AC98" s="157">
        <f t="shared" si="0"/>
        <v>0.54979070125579255</v>
      </c>
      <c r="AF98" s="159">
        <v>5.7</v>
      </c>
      <c r="AG98" s="2">
        <f t="shared" si="11"/>
        <v>0.58135070125579258</v>
      </c>
      <c r="AH98" s="2">
        <f t="shared" si="11"/>
        <v>0.6129107012557925</v>
      </c>
      <c r="AI98" s="2">
        <f t="shared" si="11"/>
        <v>0.64447070125579253</v>
      </c>
      <c r="AJ98" s="2">
        <f t="shared" si="11"/>
        <v>0.67603070125579257</v>
      </c>
      <c r="AK98" s="2">
        <f t="shared" si="11"/>
        <v>0.70759070125579249</v>
      </c>
      <c r="AL98" s="2">
        <f t="shared" si="11"/>
        <v>0.73915070125579252</v>
      </c>
      <c r="AM98" s="2">
        <f t="shared" si="11"/>
        <v>0.77071070125579255</v>
      </c>
      <c r="AN98" s="2">
        <f t="shared" si="11"/>
        <v>0.80227070125579258</v>
      </c>
      <c r="AO98" s="2">
        <f t="shared" si="11"/>
        <v>0.83383070125579251</v>
      </c>
      <c r="AP98" s="2">
        <f t="shared" si="11"/>
        <v>0.86539070125579254</v>
      </c>
      <c r="AQ98" s="2">
        <f t="shared" si="12"/>
        <v>0.89695070125579246</v>
      </c>
      <c r="AR98" s="2">
        <f t="shared" si="12"/>
        <v>0.92851070125579249</v>
      </c>
      <c r="AS98" s="2">
        <f t="shared" si="12"/>
        <v>0.96007070125579252</v>
      </c>
      <c r="AT98" s="2">
        <f t="shared" si="12"/>
        <v>0.99163070125579256</v>
      </c>
      <c r="AU98" s="2">
        <f t="shared" si="12"/>
        <v>1.0231907012557926</v>
      </c>
      <c r="AV98" s="2">
        <f t="shared" si="12"/>
        <v>1.0547507012557924</v>
      </c>
      <c r="AW98" s="2">
        <f t="shared" si="12"/>
        <v>1.0863107012557927</v>
      </c>
      <c r="AX98" s="2">
        <f t="shared" si="12"/>
        <v>1.1178707012557925</v>
      </c>
      <c r="AY98" s="2">
        <f t="shared" si="12"/>
        <v>1.1494307012557925</v>
      </c>
      <c r="AZ98" s="2">
        <f t="shared" si="12"/>
        <v>1.1809907012557925</v>
      </c>
      <c r="BA98" s="2">
        <f t="shared" si="13"/>
        <v>1.2125507012557923</v>
      </c>
      <c r="BB98" s="2">
        <f t="shared" si="13"/>
        <v>1.2441107012557926</v>
      </c>
      <c r="BC98" s="2">
        <f t="shared" si="13"/>
        <v>1.2756707012557924</v>
      </c>
      <c r="BD98" s="2">
        <f t="shared" si="13"/>
        <v>1.3072307012557924</v>
      </c>
      <c r="BE98" s="2">
        <f t="shared" si="13"/>
        <v>1.3387907012557925</v>
      </c>
      <c r="BF98" s="2">
        <f t="shared" si="13"/>
        <v>1.3703507012557925</v>
      </c>
      <c r="BG98" s="2">
        <f t="shared" si="13"/>
        <v>1.4019107012557925</v>
      </c>
      <c r="BH98" s="2">
        <f t="shared" si="13"/>
        <v>1.4334707012557923</v>
      </c>
      <c r="BI98" s="2">
        <f t="shared" si="13"/>
        <v>1.4650307012557926</v>
      </c>
      <c r="BJ98" s="2">
        <f t="shared" si="13"/>
        <v>1.4965907012557924</v>
      </c>
      <c r="BK98" s="2">
        <f t="shared" si="14"/>
        <v>1.5281507012557924</v>
      </c>
      <c r="BL98" s="2">
        <f t="shared" si="14"/>
        <v>1.5597107012557925</v>
      </c>
      <c r="BM98" s="2">
        <f t="shared" si="14"/>
        <v>1.5912707012557925</v>
      </c>
      <c r="BN98" s="2">
        <f t="shared" si="14"/>
        <v>1.6228307012557925</v>
      </c>
      <c r="BO98" s="2">
        <f t="shared" si="14"/>
        <v>1.6543907012557926</v>
      </c>
      <c r="BP98" s="2">
        <f t="shared" si="14"/>
        <v>1.6859507012557924</v>
      </c>
      <c r="BQ98" s="2">
        <f t="shared" si="14"/>
        <v>1.7175107012557924</v>
      </c>
      <c r="BR98" s="2">
        <f t="shared" si="14"/>
        <v>1.7490707012557924</v>
      </c>
      <c r="BS98" s="2">
        <f t="shared" si="14"/>
        <v>1.7806307012557925</v>
      </c>
      <c r="BT98" s="2">
        <f t="shared" si="14"/>
        <v>1.8121907012557925</v>
      </c>
      <c r="BU98" s="2">
        <f t="shared" si="15"/>
        <v>1.8437507012557925</v>
      </c>
      <c r="BV98" s="2">
        <f t="shared" si="15"/>
        <v>1.8753107012557924</v>
      </c>
      <c r="BW98" s="2">
        <f t="shared" si="15"/>
        <v>1.9068707012557924</v>
      </c>
      <c r="BX98" s="2">
        <f t="shared" si="15"/>
        <v>1.9384307012557924</v>
      </c>
      <c r="BY98" s="2">
        <f t="shared" si="15"/>
        <v>1.9699907012557925</v>
      </c>
      <c r="BZ98" s="2">
        <f t="shared" si="15"/>
        <v>2.0015507012557925</v>
      </c>
      <c r="CA98" s="2">
        <f t="shared" si="15"/>
        <v>2.0331107012557927</v>
      </c>
      <c r="CB98" s="2">
        <f t="shared" si="15"/>
        <v>2.0646707012557926</v>
      </c>
      <c r="CC98" s="2">
        <f t="shared" si="15"/>
        <v>2.0962307012557924</v>
      </c>
      <c r="CD98" s="2">
        <f t="shared" si="15"/>
        <v>2.1277907012557922</v>
      </c>
      <c r="CE98" s="2">
        <f t="shared" si="16"/>
        <v>2.1593507012557924</v>
      </c>
      <c r="CF98" s="2">
        <f t="shared" si="16"/>
        <v>2.1909107012557927</v>
      </c>
      <c r="CG98" s="2">
        <f t="shared" si="16"/>
        <v>2.2224707012557925</v>
      </c>
      <c r="CH98" s="2">
        <f t="shared" si="16"/>
        <v>2.2540307012557923</v>
      </c>
      <c r="CI98" s="2">
        <f t="shared" si="16"/>
        <v>2.2855907012557921</v>
      </c>
      <c r="CJ98" s="2">
        <f t="shared" si="16"/>
        <v>2.3171507012557924</v>
      </c>
      <c r="CK98" s="2">
        <f t="shared" si="16"/>
        <v>2.3487107012557926</v>
      </c>
      <c r="CL98" s="2">
        <f t="shared" si="16"/>
        <v>2.3802707012557924</v>
      </c>
      <c r="CM98" s="2">
        <f t="shared" si="16"/>
        <v>2.4118307012557922</v>
      </c>
      <c r="CN98" s="2">
        <f t="shared" si="16"/>
        <v>2.4433907012557925</v>
      </c>
      <c r="CO98" s="2">
        <f t="shared" si="17"/>
        <v>2.4749507012557923</v>
      </c>
      <c r="CP98" s="2">
        <f t="shared" si="17"/>
        <v>2.5065107012557926</v>
      </c>
      <c r="CQ98" s="2">
        <f t="shared" si="17"/>
        <v>2.5380707012557924</v>
      </c>
      <c r="CR98" s="2">
        <f t="shared" si="17"/>
        <v>2.5696307012557922</v>
      </c>
      <c r="CS98" s="2">
        <f t="shared" si="17"/>
        <v>2.601190701255792</v>
      </c>
      <c r="CT98" s="2">
        <f t="shared" si="17"/>
        <v>2.6327507012557927</v>
      </c>
      <c r="CU98" s="2">
        <f t="shared" si="17"/>
        <v>2.6643107012557925</v>
      </c>
      <c r="CV98" s="2">
        <f t="shared" si="17"/>
        <v>2.6958707012557923</v>
      </c>
      <c r="CW98" s="2">
        <f t="shared" si="17"/>
        <v>2.7274307012557921</v>
      </c>
      <c r="CX98" s="2">
        <f t="shared" si="17"/>
        <v>2.7589907012557928</v>
      </c>
      <c r="CY98" s="2">
        <f t="shared" si="18"/>
        <v>2.7905507012557926</v>
      </c>
      <c r="CZ98" s="2">
        <f t="shared" si="18"/>
        <v>2.8221107012557924</v>
      </c>
      <c r="DA98" s="2">
        <f t="shared" si="18"/>
        <v>2.8536707012557923</v>
      </c>
      <c r="DB98" s="2">
        <f t="shared" si="18"/>
        <v>2.8852307012557921</v>
      </c>
      <c r="DC98" s="2">
        <f t="shared" si="18"/>
        <v>2.9167907012557928</v>
      </c>
      <c r="DD98" s="2">
        <f t="shared" si="18"/>
        <v>2.9483507012557926</v>
      </c>
      <c r="DE98" s="2">
        <f t="shared" si="18"/>
        <v>2.9799107012557924</v>
      </c>
      <c r="DF98" s="2">
        <f t="shared" si="18"/>
        <v>3.0114707012557922</v>
      </c>
      <c r="DG98" s="2">
        <f t="shared" si="18"/>
        <v>3.043030701255792</v>
      </c>
      <c r="DH98" s="2">
        <f t="shared" si="18"/>
        <v>3.0745907012557927</v>
      </c>
      <c r="DI98" s="2">
        <f t="shared" si="19"/>
        <v>3.1061507012557925</v>
      </c>
      <c r="DJ98" s="2">
        <f t="shared" si="19"/>
        <v>3.1377107012557923</v>
      </c>
      <c r="DK98" s="2">
        <f t="shared" si="19"/>
        <v>3.1692707012557921</v>
      </c>
      <c r="DL98" s="2">
        <f t="shared" si="19"/>
        <v>3.2008307012557919</v>
      </c>
      <c r="DM98" s="2">
        <f t="shared" si="19"/>
        <v>3.2323907012557926</v>
      </c>
      <c r="DN98" s="2">
        <f t="shared" si="19"/>
        <v>3.2639507012557925</v>
      </c>
      <c r="DO98" s="2">
        <f t="shared" si="19"/>
        <v>3.2955107012557923</v>
      </c>
      <c r="DP98" s="2">
        <f t="shared" si="19"/>
        <v>3.3270707012557921</v>
      </c>
      <c r="DQ98" s="2">
        <f t="shared" si="19"/>
        <v>3.3586307012557928</v>
      </c>
      <c r="DR98" s="2">
        <f t="shared" si="19"/>
        <v>3.3901907012557926</v>
      </c>
      <c r="DS98" s="2">
        <f t="shared" si="20"/>
        <v>3.4217507012557924</v>
      </c>
      <c r="DT98" s="2">
        <f t="shared" si="20"/>
        <v>3.4533107012557922</v>
      </c>
      <c r="DU98" s="2">
        <f t="shared" si="20"/>
        <v>3.484870701255792</v>
      </c>
      <c r="DV98" s="2">
        <f t="shared" si="20"/>
        <v>3.5164307012557927</v>
      </c>
      <c r="DW98" s="2">
        <f t="shared" si="20"/>
        <v>3.5479907012557925</v>
      </c>
      <c r="DX98" s="2">
        <f t="shared" si="20"/>
        <v>3.5795507012557923</v>
      </c>
      <c r="DY98" s="2">
        <f t="shared" si="20"/>
        <v>3.6111107012557921</v>
      </c>
      <c r="DZ98" s="2">
        <f t="shared" si="20"/>
        <v>3.642670701255792</v>
      </c>
      <c r="EA98" s="2">
        <f t="shared" si="20"/>
        <v>3.6742307012557927</v>
      </c>
      <c r="EB98" s="2">
        <f t="shared" si="20"/>
        <v>3.7057907012557925</v>
      </c>
    </row>
    <row r="99" spans="14:132" ht="14.45" customHeight="1">
      <c r="N99" s="147">
        <v>0.5</v>
      </c>
      <c r="O99" s="148" t="s">
        <v>221</v>
      </c>
      <c r="P99" s="149" t="s">
        <v>222</v>
      </c>
      <c r="S99" s="2" t="s">
        <v>253</v>
      </c>
      <c r="AC99" s="157">
        <f t="shared" si="0"/>
        <v>0.56379061725629642</v>
      </c>
      <c r="AF99" s="159">
        <v>5.8</v>
      </c>
      <c r="AG99" s="2">
        <f t="shared" si="11"/>
        <v>0.59535061725629645</v>
      </c>
      <c r="AH99" s="2">
        <f t="shared" si="11"/>
        <v>0.62691061725629638</v>
      </c>
      <c r="AI99" s="2">
        <f t="shared" si="11"/>
        <v>0.65847061725629641</v>
      </c>
      <c r="AJ99" s="2">
        <f t="shared" si="11"/>
        <v>0.69003061725629644</v>
      </c>
      <c r="AK99" s="2">
        <f t="shared" si="11"/>
        <v>0.72159061725629647</v>
      </c>
      <c r="AL99" s="2">
        <f t="shared" si="11"/>
        <v>0.7531506172562964</v>
      </c>
      <c r="AM99" s="2">
        <f t="shared" si="11"/>
        <v>0.78471061725629643</v>
      </c>
      <c r="AN99" s="2">
        <f t="shared" si="11"/>
        <v>0.81627061725629635</v>
      </c>
      <c r="AO99" s="2">
        <f t="shared" si="11"/>
        <v>0.84783061725629638</v>
      </c>
      <c r="AP99" s="2">
        <f t="shared" si="11"/>
        <v>0.87939061725629641</v>
      </c>
      <c r="AQ99" s="2">
        <f t="shared" si="12"/>
        <v>0.91095061725629645</v>
      </c>
      <c r="AR99" s="2">
        <f t="shared" si="12"/>
        <v>0.94251061725629637</v>
      </c>
      <c r="AS99" s="2">
        <f t="shared" si="12"/>
        <v>0.9740706172562964</v>
      </c>
      <c r="AT99" s="2">
        <f t="shared" si="12"/>
        <v>1.0056306172562963</v>
      </c>
      <c r="AU99" s="2">
        <f t="shared" si="12"/>
        <v>1.0371906172562964</v>
      </c>
      <c r="AV99" s="2">
        <f t="shared" si="12"/>
        <v>1.0687506172562964</v>
      </c>
      <c r="AW99" s="2">
        <f t="shared" si="12"/>
        <v>1.1003106172562964</v>
      </c>
      <c r="AX99" s="2">
        <f t="shared" si="12"/>
        <v>1.1318706172562965</v>
      </c>
      <c r="AY99" s="2">
        <f t="shared" si="12"/>
        <v>1.1634306172562963</v>
      </c>
      <c r="AZ99" s="2">
        <f t="shared" si="12"/>
        <v>1.1949906172562965</v>
      </c>
      <c r="BA99" s="2">
        <f t="shared" si="13"/>
        <v>1.2265506172562963</v>
      </c>
      <c r="BB99" s="2">
        <f t="shared" si="13"/>
        <v>1.2581106172562964</v>
      </c>
      <c r="BC99" s="2">
        <f t="shared" si="13"/>
        <v>1.2896706172562964</v>
      </c>
      <c r="BD99" s="2">
        <f t="shared" si="13"/>
        <v>1.3212306172562962</v>
      </c>
      <c r="BE99" s="2">
        <f t="shared" si="13"/>
        <v>1.3527906172562965</v>
      </c>
      <c r="BF99" s="2">
        <f t="shared" si="13"/>
        <v>1.3843506172562963</v>
      </c>
      <c r="BG99" s="2">
        <f t="shared" si="13"/>
        <v>1.4159106172562965</v>
      </c>
      <c r="BH99" s="2">
        <f t="shared" si="13"/>
        <v>1.4474706172562963</v>
      </c>
      <c r="BI99" s="2">
        <f t="shared" si="13"/>
        <v>1.4790306172562964</v>
      </c>
      <c r="BJ99" s="2">
        <f t="shared" si="13"/>
        <v>1.5105906172562964</v>
      </c>
      <c r="BK99" s="2">
        <f t="shared" si="14"/>
        <v>1.5421506172562962</v>
      </c>
      <c r="BL99" s="2">
        <f t="shared" si="14"/>
        <v>1.5737106172562965</v>
      </c>
      <c r="BM99" s="2">
        <f t="shared" si="14"/>
        <v>1.6052706172562963</v>
      </c>
      <c r="BN99" s="2">
        <f t="shared" si="14"/>
        <v>1.6368306172562965</v>
      </c>
      <c r="BO99" s="2">
        <f t="shared" si="14"/>
        <v>1.6683906172562963</v>
      </c>
      <c r="BP99" s="2">
        <f t="shared" si="14"/>
        <v>1.6999506172562961</v>
      </c>
      <c r="BQ99" s="2">
        <f t="shared" si="14"/>
        <v>1.7315106172562964</v>
      </c>
      <c r="BR99" s="2">
        <f t="shared" si="14"/>
        <v>1.7630706172562962</v>
      </c>
      <c r="BS99" s="2">
        <f t="shared" si="14"/>
        <v>1.7946306172562965</v>
      </c>
      <c r="BT99" s="2">
        <f t="shared" si="14"/>
        <v>1.8261906172562963</v>
      </c>
      <c r="BU99" s="2">
        <f t="shared" si="15"/>
        <v>1.8577506172562965</v>
      </c>
      <c r="BV99" s="2">
        <f t="shared" si="15"/>
        <v>1.8893106172562963</v>
      </c>
      <c r="BW99" s="2">
        <f t="shared" si="15"/>
        <v>1.9208706172562962</v>
      </c>
      <c r="BX99" s="2">
        <f t="shared" si="15"/>
        <v>1.9524306172562964</v>
      </c>
      <c r="BY99" s="2">
        <f t="shared" si="15"/>
        <v>1.9839906172562962</v>
      </c>
      <c r="BZ99" s="2">
        <f t="shared" si="15"/>
        <v>2.0155506172562965</v>
      </c>
      <c r="CA99" s="2">
        <f t="shared" si="15"/>
        <v>2.0471106172562963</v>
      </c>
      <c r="CB99" s="2">
        <f t="shared" si="15"/>
        <v>2.0786706172562961</v>
      </c>
      <c r="CC99" s="2">
        <f t="shared" si="15"/>
        <v>2.1102306172562963</v>
      </c>
      <c r="CD99" s="2">
        <f t="shared" si="15"/>
        <v>2.1417906172562962</v>
      </c>
      <c r="CE99" s="2">
        <f t="shared" si="16"/>
        <v>2.1733506172562964</v>
      </c>
      <c r="CF99" s="2">
        <f t="shared" si="16"/>
        <v>2.2049106172562962</v>
      </c>
      <c r="CG99" s="2">
        <f t="shared" si="16"/>
        <v>2.2364706172562965</v>
      </c>
      <c r="CH99" s="2">
        <f t="shared" si="16"/>
        <v>2.2680306172562963</v>
      </c>
      <c r="CI99" s="2">
        <f t="shared" si="16"/>
        <v>2.2995906172562961</v>
      </c>
      <c r="CJ99" s="2">
        <f t="shared" si="16"/>
        <v>2.3311506172562964</v>
      </c>
      <c r="CK99" s="2">
        <f t="shared" si="16"/>
        <v>2.3627106172562962</v>
      </c>
      <c r="CL99" s="2">
        <f t="shared" si="16"/>
        <v>2.3942706172562964</v>
      </c>
      <c r="CM99" s="2">
        <f t="shared" si="16"/>
        <v>2.4258306172562962</v>
      </c>
      <c r="CN99" s="2">
        <f t="shared" si="16"/>
        <v>2.4573906172562965</v>
      </c>
      <c r="CO99" s="2">
        <f t="shared" si="17"/>
        <v>2.4889506172562963</v>
      </c>
      <c r="CP99" s="2">
        <f t="shared" si="17"/>
        <v>2.5205106172562961</v>
      </c>
      <c r="CQ99" s="2">
        <f t="shared" si="17"/>
        <v>2.5520706172562964</v>
      </c>
      <c r="CR99" s="2">
        <f t="shared" si="17"/>
        <v>2.5836306172562962</v>
      </c>
      <c r="CS99" s="2">
        <f t="shared" si="17"/>
        <v>2.615190617256296</v>
      </c>
      <c r="CT99" s="2">
        <f t="shared" si="17"/>
        <v>2.6467506172562962</v>
      </c>
      <c r="CU99" s="2">
        <f t="shared" si="17"/>
        <v>2.678310617256296</v>
      </c>
      <c r="CV99" s="2">
        <f t="shared" si="17"/>
        <v>2.7098706172562963</v>
      </c>
      <c r="CW99" s="2">
        <f t="shared" si="17"/>
        <v>2.7414306172562961</v>
      </c>
      <c r="CX99" s="2">
        <f t="shared" si="17"/>
        <v>2.7729906172562964</v>
      </c>
      <c r="CY99" s="2">
        <f t="shared" si="18"/>
        <v>2.8045506172562962</v>
      </c>
      <c r="CZ99" s="2">
        <f t="shared" si="18"/>
        <v>2.836110617256296</v>
      </c>
      <c r="DA99" s="2">
        <f t="shared" si="18"/>
        <v>2.8676706172562962</v>
      </c>
      <c r="DB99" s="2">
        <f t="shared" si="18"/>
        <v>2.899230617256296</v>
      </c>
      <c r="DC99" s="2">
        <f t="shared" si="18"/>
        <v>2.9307906172562963</v>
      </c>
      <c r="DD99" s="2">
        <f t="shared" si="18"/>
        <v>2.9623506172562961</v>
      </c>
      <c r="DE99" s="2">
        <f t="shared" si="18"/>
        <v>2.9939106172562959</v>
      </c>
      <c r="DF99" s="2">
        <f t="shared" si="18"/>
        <v>3.0254706172562962</v>
      </c>
      <c r="DG99" s="2">
        <f t="shared" si="18"/>
        <v>3.057030617256296</v>
      </c>
      <c r="DH99" s="2">
        <f t="shared" si="18"/>
        <v>3.0885906172562962</v>
      </c>
      <c r="DI99" s="2">
        <f t="shared" si="19"/>
        <v>3.1201506172562961</v>
      </c>
      <c r="DJ99" s="2">
        <f t="shared" si="19"/>
        <v>3.1517106172562963</v>
      </c>
      <c r="DK99" s="2">
        <f t="shared" si="19"/>
        <v>3.1832706172562961</v>
      </c>
      <c r="DL99" s="2">
        <f t="shared" si="19"/>
        <v>3.2148306172562959</v>
      </c>
      <c r="DM99" s="2">
        <f t="shared" si="19"/>
        <v>3.2463906172562962</v>
      </c>
      <c r="DN99" s="2">
        <f t="shared" si="19"/>
        <v>3.277950617256296</v>
      </c>
      <c r="DO99" s="2">
        <f t="shared" si="19"/>
        <v>3.3095106172562962</v>
      </c>
      <c r="DP99" s="2">
        <f t="shared" si="19"/>
        <v>3.3410706172562961</v>
      </c>
      <c r="DQ99" s="2">
        <f t="shared" si="19"/>
        <v>3.3726306172562963</v>
      </c>
      <c r="DR99" s="2">
        <f t="shared" si="19"/>
        <v>3.4041906172562961</v>
      </c>
      <c r="DS99" s="2">
        <f t="shared" si="20"/>
        <v>3.4357506172562959</v>
      </c>
      <c r="DT99" s="2">
        <f t="shared" si="20"/>
        <v>3.4673106172562962</v>
      </c>
      <c r="DU99" s="2">
        <f t="shared" si="20"/>
        <v>3.498870617256296</v>
      </c>
      <c r="DV99" s="2">
        <f t="shared" si="20"/>
        <v>3.5304306172562963</v>
      </c>
      <c r="DW99" s="2">
        <f t="shared" si="20"/>
        <v>3.5619906172562961</v>
      </c>
      <c r="DX99" s="2">
        <f t="shared" si="20"/>
        <v>3.5935506172562959</v>
      </c>
      <c r="DY99" s="2">
        <f t="shared" si="20"/>
        <v>3.6251106172562961</v>
      </c>
      <c r="DZ99" s="2">
        <f t="shared" si="20"/>
        <v>3.6566706172562959</v>
      </c>
      <c r="EA99" s="2">
        <f t="shared" si="20"/>
        <v>3.6882306172562962</v>
      </c>
      <c r="EB99" s="2">
        <f t="shared" si="20"/>
        <v>3.719790617256296</v>
      </c>
    </row>
    <row r="100" spans="14:132" ht="14.45" customHeight="1">
      <c r="N100" s="147">
        <v>1</v>
      </c>
      <c r="O100" s="148" t="s">
        <v>223</v>
      </c>
      <c r="P100" s="149" t="s">
        <v>224</v>
      </c>
      <c r="R100" s="2" t="s">
        <v>251</v>
      </c>
      <c r="S100" s="2" t="str">
        <f>IF(H12&lt;0.1,"0.1",H12)</f>
        <v>0.1</v>
      </c>
      <c r="T100" s="2">
        <f xml:space="preserve"> 427.6532 + (1.506618 - 427.6532)/(1 + (S100/88.60475)^0.7573739)</f>
        <v>3.9880122595163812</v>
      </c>
      <c r="AC100" s="157">
        <f t="shared" si="0"/>
        <v>0.57779053325680052</v>
      </c>
      <c r="AF100" s="159">
        <v>5.9</v>
      </c>
      <c r="AG100" s="2">
        <f t="shared" si="11"/>
        <v>0.60935053325680055</v>
      </c>
      <c r="AH100" s="2">
        <f t="shared" si="11"/>
        <v>0.64091053325680047</v>
      </c>
      <c r="AI100" s="2">
        <f t="shared" si="11"/>
        <v>0.67247053325680051</v>
      </c>
      <c r="AJ100" s="2">
        <f t="shared" si="11"/>
        <v>0.70403053325680054</v>
      </c>
      <c r="AK100" s="2">
        <f t="shared" si="11"/>
        <v>0.73559053325680046</v>
      </c>
      <c r="AL100" s="2">
        <f t="shared" si="11"/>
        <v>0.76715053325680049</v>
      </c>
      <c r="AM100" s="2">
        <f t="shared" si="11"/>
        <v>0.79871053325680053</v>
      </c>
      <c r="AN100" s="2">
        <f t="shared" si="11"/>
        <v>0.83027053325680056</v>
      </c>
      <c r="AO100" s="2">
        <f t="shared" si="11"/>
        <v>0.86183053325680048</v>
      </c>
      <c r="AP100" s="2">
        <f t="shared" si="11"/>
        <v>0.89339053325680051</v>
      </c>
      <c r="AQ100" s="2">
        <f t="shared" si="12"/>
        <v>0.92495053325680043</v>
      </c>
      <c r="AR100" s="2">
        <f t="shared" si="12"/>
        <v>0.95651053325680047</v>
      </c>
      <c r="AS100" s="2">
        <f t="shared" si="12"/>
        <v>0.9880705332568005</v>
      </c>
      <c r="AT100" s="2">
        <f t="shared" si="12"/>
        <v>1.0196305332568005</v>
      </c>
      <c r="AU100" s="2">
        <f t="shared" si="12"/>
        <v>1.0511905332568006</v>
      </c>
      <c r="AV100" s="2">
        <f t="shared" si="12"/>
        <v>1.0827505332568004</v>
      </c>
      <c r="AW100" s="2">
        <f t="shared" si="12"/>
        <v>1.1143105332568006</v>
      </c>
      <c r="AX100" s="2">
        <f t="shared" si="12"/>
        <v>1.1458705332568004</v>
      </c>
      <c r="AY100" s="2">
        <f t="shared" si="12"/>
        <v>1.1774305332568005</v>
      </c>
      <c r="AZ100" s="2">
        <f t="shared" si="12"/>
        <v>1.2089905332568005</v>
      </c>
      <c r="BA100" s="2">
        <f t="shared" si="13"/>
        <v>1.2405505332568003</v>
      </c>
      <c r="BB100" s="2">
        <f t="shared" si="13"/>
        <v>1.2721105332568006</v>
      </c>
      <c r="BC100" s="2">
        <f t="shared" si="13"/>
        <v>1.3036705332568004</v>
      </c>
      <c r="BD100" s="2">
        <f t="shared" si="13"/>
        <v>1.3352305332568004</v>
      </c>
      <c r="BE100" s="2">
        <f t="shared" si="13"/>
        <v>1.3667905332568004</v>
      </c>
      <c r="BF100" s="2">
        <f t="shared" si="13"/>
        <v>1.3983505332568005</v>
      </c>
      <c r="BG100" s="2">
        <f t="shared" si="13"/>
        <v>1.4299105332568005</v>
      </c>
      <c r="BH100" s="2">
        <f t="shared" si="13"/>
        <v>1.4614705332568003</v>
      </c>
      <c r="BI100" s="2">
        <f t="shared" si="13"/>
        <v>1.4930305332568006</v>
      </c>
      <c r="BJ100" s="2">
        <f t="shared" si="13"/>
        <v>1.5245905332568004</v>
      </c>
      <c r="BK100" s="2">
        <f t="shared" si="14"/>
        <v>1.5561505332568004</v>
      </c>
      <c r="BL100" s="2">
        <f t="shared" si="14"/>
        <v>1.5877105332568004</v>
      </c>
      <c r="BM100" s="2">
        <f t="shared" si="14"/>
        <v>1.6192705332568005</v>
      </c>
      <c r="BN100" s="2">
        <f t="shared" si="14"/>
        <v>1.6508305332568005</v>
      </c>
      <c r="BO100" s="2">
        <f t="shared" si="14"/>
        <v>1.6823905332568005</v>
      </c>
      <c r="BP100" s="2">
        <f t="shared" si="14"/>
        <v>1.7139505332568004</v>
      </c>
      <c r="BQ100" s="2">
        <f t="shared" si="14"/>
        <v>1.7455105332568004</v>
      </c>
      <c r="BR100" s="2">
        <f t="shared" si="14"/>
        <v>1.7770705332568004</v>
      </c>
      <c r="BS100" s="2">
        <f t="shared" si="14"/>
        <v>1.8086305332568005</v>
      </c>
      <c r="BT100" s="2">
        <f t="shared" si="14"/>
        <v>1.8401905332568005</v>
      </c>
      <c r="BU100" s="2">
        <f t="shared" si="15"/>
        <v>1.8717505332568005</v>
      </c>
      <c r="BV100" s="2">
        <f t="shared" si="15"/>
        <v>1.9033105332568003</v>
      </c>
      <c r="BW100" s="2">
        <f t="shared" si="15"/>
        <v>1.9348705332568004</v>
      </c>
      <c r="BX100" s="2">
        <f t="shared" si="15"/>
        <v>1.9664305332568004</v>
      </c>
      <c r="BY100" s="2">
        <f t="shared" si="15"/>
        <v>1.9979905332568004</v>
      </c>
      <c r="BZ100" s="2">
        <f t="shared" si="15"/>
        <v>2.0295505332568005</v>
      </c>
      <c r="CA100" s="2">
        <f t="shared" si="15"/>
        <v>2.0611105332568007</v>
      </c>
      <c r="CB100" s="2">
        <f t="shared" si="15"/>
        <v>2.0926705332568005</v>
      </c>
      <c r="CC100" s="2">
        <f t="shared" si="15"/>
        <v>2.1242305332568003</v>
      </c>
      <c r="CD100" s="2">
        <f t="shared" si="15"/>
        <v>2.1557905332568001</v>
      </c>
      <c r="CE100" s="2">
        <f t="shared" si="16"/>
        <v>2.1873505332568004</v>
      </c>
      <c r="CF100" s="2">
        <f t="shared" si="16"/>
        <v>2.2189105332568007</v>
      </c>
      <c r="CG100" s="2">
        <f t="shared" si="16"/>
        <v>2.2504705332568005</v>
      </c>
      <c r="CH100" s="2">
        <f t="shared" si="16"/>
        <v>2.2820305332568003</v>
      </c>
      <c r="CI100" s="2">
        <f t="shared" si="16"/>
        <v>2.3135905332568001</v>
      </c>
      <c r="CJ100" s="2">
        <f t="shared" si="16"/>
        <v>2.3451505332568003</v>
      </c>
      <c r="CK100" s="2">
        <f t="shared" si="16"/>
        <v>2.3767105332568006</v>
      </c>
      <c r="CL100" s="2">
        <f t="shared" si="16"/>
        <v>2.4082705332568004</v>
      </c>
      <c r="CM100" s="2">
        <f t="shared" si="16"/>
        <v>2.4398305332568002</v>
      </c>
      <c r="CN100" s="2">
        <f t="shared" si="16"/>
        <v>2.4713905332568005</v>
      </c>
      <c r="CO100" s="2">
        <f t="shared" si="17"/>
        <v>2.5029505332568003</v>
      </c>
      <c r="CP100" s="2">
        <f t="shared" si="17"/>
        <v>2.5345105332568005</v>
      </c>
      <c r="CQ100" s="2">
        <f t="shared" si="17"/>
        <v>2.5660705332568003</v>
      </c>
      <c r="CR100" s="2">
        <f t="shared" si="17"/>
        <v>2.5976305332568002</v>
      </c>
      <c r="CS100" s="2">
        <f t="shared" si="17"/>
        <v>2.6291905332568</v>
      </c>
      <c r="CT100" s="2">
        <f t="shared" si="17"/>
        <v>2.6607505332568007</v>
      </c>
      <c r="CU100" s="2">
        <f t="shared" si="17"/>
        <v>2.6923105332568005</v>
      </c>
      <c r="CV100" s="2">
        <f t="shared" si="17"/>
        <v>2.7238705332568003</v>
      </c>
      <c r="CW100" s="2">
        <f t="shared" si="17"/>
        <v>2.7554305332568001</v>
      </c>
      <c r="CX100" s="2">
        <f t="shared" si="17"/>
        <v>2.7869905332568008</v>
      </c>
      <c r="CY100" s="2">
        <f t="shared" si="18"/>
        <v>2.8185505332568006</v>
      </c>
      <c r="CZ100" s="2">
        <f t="shared" si="18"/>
        <v>2.8501105332568004</v>
      </c>
      <c r="DA100" s="2">
        <f t="shared" si="18"/>
        <v>2.8816705332568002</v>
      </c>
      <c r="DB100" s="2">
        <f t="shared" si="18"/>
        <v>2.9132305332568</v>
      </c>
      <c r="DC100" s="2">
        <f t="shared" si="18"/>
        <v>2.9447905332568007</v>
      </c>
      <c r="DD100" s="2">
        <f t="shared" si="18"/>
        <v>2.9763505332568005</v>
      </c>
      <c r="DE100" s="2">
        <f t="shared" si="18"/>
        <v>3.0079105332568004</v>
      </c>
      <c r="DF100" s="2">
        <f t="shared" si="18"/>
        <v>3.0394705332568002</v>
      </c>
      <c r="DG100" s="2">
        <f t="shared" si="18"/>
        <v>3.0710305332568</v>
      </c>
      <c r="DH100" s="2">
        <f t="shared" si="18"/>
        <v>3.1025905332568007</v>
      </c>
      <c r="DI100" s="2">
        <f t="shared" si="19"/>
        <v>3.1341505332568005</v>
      </c>
      <c r="DJ100" s="2">
        <f t="shared" si="19"/>
        <v>3.1657105332568003</v>
      </c>
      <c r="DK100" s="2">
        <f t="shared" si="19"/>
        <v>3.1972705332568001</v>
      </c>
      <c r="DL100" s="2">
        <f t="shared" si="19"/>
        <v>3.2288305332567999</v>
      </c>
      <c r="DM100" s="2">
        <f t="shared" si="19"/>
        <v>3.2603905332568006</v>
      </c>
      <c r="DN100" s="2">
        <f t="shared" si="19"/>
        <v>3.2919505332568004</v>
      </c>
      <c r="DO100" s="2">
        <f t="shared" si="19"/>
        <v>3.3235105332568002</v>
      </c>
      <c r="DP100" s="2">
        <f t="shared" si="19"/>
        <v>3.3550705332568</v>
      </c>
      <c r="DQ100" s="2">
        <f t="shared" si="19"/>
        <v>3.3866305332568007</v>
      </c>
      <c r="DR100" s="2">
        <f t="shared" si="19"/>
        <v>3.4181905332568006</v>
      </c>
      <c r="DS100" s="2">
        <f t="shared" si="20"/>
        <v>3.4497505332568004</v>
      </c>
      <c r="DT100" s="2">
        <f t="shared" si="20"/>
        <v>3.4813105332568002</v>
      </c>
      <c r="DU100" s="2">
        <f t="shared" si="20"/>
        <v>3.5128705332568</v>
      </c>
      <c r="DV100" s="2">
        <f t="shared" si="20"/>
        <v>3.5444305332568007</v>
      </c>
      <c r="DW100" s="2">
        <f t="shared" si="20"/>
        <v>3.5759905332568005</v>
      </c>
      <c r="DX100" s="2">
        <f t="shared" si="20"/>
        <v>3.6075505332568003</v>
      </c>
      <c r="DY100" s="2">
        <f t="shared" si="20"/>
        <v>3.6391105332568001</v>
      </c>
      <c r="DZ100" s="2">
        <f t="shared" si="20"/>
        <v>3.6706705332567999</v>
      </c>
      <c r="EA100" s="2">
        <f t="shared" si="20"/>
        <v>3.7022305332568006</v>
      </c>
      <c r="EB100" s="2">
        <f t="shared" si="20"/>
        <v>3.7337905332568004</v>
      </c>
    </row>
    <row r="101" spans="14:132" ht="14.45" customHeight="1">
      <c r="N101" s="147">
        <v>5</v>
      </c>
      <c r="O101" s="148" t="s">
        <v>225</v>
      </c>
      <c r="P101" s="149" t="s">
        <v>226</v>
      </c>
      <c r="R101" s="2" t="s">
        <v>252</v>
      </c>
      <c r="S101" s="2" t="str">
        <f>IF(H12&lt;0.1,"0.1",H12)</f>
        <v>0.1</v>
      </c>
      <c r="T101" s="2">
        <f xml:space="preserve"> 19997040 + (-1.427136 - 19997040)/(1 + (S101/7712284000)^0.5829802)</f>
        <v>7.5668751187622547</v>
      </c>
      <c r="AC101" s="157">
        <f t="shared" si="0"/>
        <v>0.59179044925730451</v>
      </c>
      <c r="AF101" s="159">
        <v>6</v>
      </c>
      <c r="AG101" s="2">
        <f t="shared" si="11"/>
        <v>0.62335044925730454</v>
      </c>
      <c r="AH101" s="2">
        <f t="shared" si="11"/>
        <v>0.65491044925730446</v>
      </c>
      <c r="AI101" s="2">
        <f t="shared" si="11"/>
        <v>0.68647044925730449</v>
      </c>
      <c r="AJ101" s="2">
        <f t="shared" si="11"/>
        <v>0.71803044925730453</v>
      </c>
      <c r="AK101" s="2">
        <f t="shared" si="11"/>
        <v>0.74959044925730445</v>
      </c>
      <c r="AL101" s="2">
        <f t="shared" si="11"/>
        <v>0.78115044925730448</v>
      </c>
      <c r="AM101" s="2">
        <f t="shared" si="11"/>
        <v>0.81271044925730451</v>
      </c>
      <c r="AN101" s="2">
        <f t="shared" si="11"/>
        <v>0.84427044925730454</v>
      </c>
      <c r="AO101" s="2">
        <f t="shared" si="11"/>
        <v>0.87583044925730447</v>
      </c>
      <c r="AP101" s="2">
        <f t="shared" si="11"/>
        <v>0.9073904492573045</v>
      </c>
      <c r="AQ101" s="2">
        <f t="shared" si="12"/>
        <v>0.93895044925730442</v>
      </c>
      <c r="AR101" s="2">
        <f t="shared" si="12"/>
        <v>0.97051044925730445</v>
      </c>
      <c r="AS101" s="2">
        <f t="shared" si="12"/>
        <v>1.0020704492573045</v>
      </c>
      <c r="AT101" s="2">
        <f t="shared" si="12"/>
        <v>1.0336304492573045</v>
      </c>
      <c r="AU101" s="2">
        <f t="shared" si="12"/>
        <v>1.0651904492573046</v>
      </c>
      <c r="AV101" s="2">
        <f t="shared" si="12"/>
        <v>1.0967504492573044</v>
      </c>
      <c r="AW101" s="2">
        <f t="shared" si="12"/>
        <v>1.1283104492573046</v>
      </c>
      <c r="AX101" s="2">
        <f t="shared" si="12"/>
        <v>1.1598704492573044</v>
      </c>
      <c r="AY101" s="2">
        <f t="shared" si="12"/>
        <v>1.1914304492573045</v>
      </c>
      <c r="AZ101" s="2">
        <f t="shared" si="12"/>
        <v>1.2229904492573045</v>
      </c>
      <c r="BA101" s="2">
        <f t="shared" si="13"/>
        <v>1.2545504492573043</v>
      </c>
      <c r="BB101" s="2">
        <f t="shared" si="13"/>
        <v>1.2861104492573046</v>
      </c>
      <c r="BC101" s="2">
        <f t="shared" si="13"/>
        <v>1.3176704492573044</v>
      </c>
      <c r="BD101" s="2">
        <f t="shared" si="13"/>
        <v>1.3492304492573044</v>
      </c>
      <c r="BE101" s="2">
        <f t="shared" si="13"/>
        <v>1.3807904492573044</v>
      </c>
      <c r="BF101" s="2">
        <f t="shared" si="13"/>
        <v>1.4123504492573045</v>
      </c>
      <c r="BG101" s="2">
        <f t="shared" si="13"/>
        <v>1.4439104492573045</v>
      </c>
      <c r="BH101" s="2">
        <f t="shared" si="13"/>
        <v>1.4754704492573043</v>
      </c>
      <c r="BI101" s="2">
        <f t="shared" si="13"/>
        <v>1.5070304492573046</v>
      </c>
      <c r="BJ101" s="2">
        <f t="shared" si="13"/>
        <v>1.5385904492573044</v>
      </c>
      <c r="BK101" s="2">
        <f t="shared" si="14"/>
        <v>1.5701504492573044</v>
      </c>
      <c r="BL101" s="2">
        <f t="shared" si="14"/>
        <v>1.6017104492573044</v>
      </c>
      <c r="BM101" s="2">
        <f t="shared" si="14"/>
        <v>1.6332704492573045</v>
      </c>
      <c r="BN101" s="2">
        <f t="shared" si="14"/>
        <v>1.6648304492573045</v>
      </c>
      <c r="BO101" s="2">
        <f t="shared" si="14"/>
        <v>1.6963904492573045</v>
      </c>
      <c r="BP101" s="2">
        <f t="shared" si="14"/>
        <v>1.7279504492573043</v>
      </c>
      <c r="BQ101" s="2">
        <f t="shared" si="14"/>
        <v>1.7595104492573044</v>
      </c>
      <c r="BR101" s="2">
        <f t="shared" si="14"/>
        <v>1.7910704492573044</v>
      </c>
      <c r="BS101" s="2">
        <f t="shared" si="14"/>
        <v>1.8226304492573044</v>
      </c>
      <c r="BT101" s="2">
        <f t="shared" si="14"/>
        <v>1.8541904492573045</v>
      </c>
      <c r="BU101" s="2">
        <f t="shared" si="15"/>
        <v>1.8857504492573045</v>
      </c>
      <c r="BV101" s="2">
        <f t="shared" si="15"/>
        <v>1.9173104492573043</v>
      </c>
      <c r="BW101" s="2">
        <f t="shared" si="15"/>
        <v>1.9488704492573043</v>
      </c>
      <c r="BX101" s="2">
        <f t="shared" si="15"/>
        <v>1.9804304492573044</v>
      </c>
      <c r="BY101" s="2">
        <f t="shared" si="15"/>
        <v>2.0119904492573042</v>
      </c>
      <c r="BZ101" s="2">
        <f t="shared" si="15"/>
        <v>2.0435504492573044</v>
      </c>
      <c r="CA101" s="2">
        <f t="shared" si="15"/>
        <v>2.0751104492573047</v>
      </c>
      <c r="CB101" s="2">
        <f t="shared" si="15"/>
        <v>2.1066704492573045</v>
      </c>
      <c r="CC101" s="2">
        <f t="shared" si="15"/>
        <v>2.1382304492573043</v>
      </c>
      <c r="CD101" s="2">
        <f t="shared" si="15"/>
        <v>2.1697904492573041</v>
      </c>
      <c r="CE101" s="2">
        <f t="shared" si="16"/>
        <v>2.2013504492573044</v>
      </c>
      <c r="CF101" s="2">
        <f t="shared" si="16"/>
        <v>2.2329104492573046</v>
      </c>
      <c r="CG101" s="2">
        <f t="shared" si="16"/>
        <v>2.2644704492573045</v>
      </c>
      <c r="CH101" s="2">
        <f t="shared" si="16"/>
        <v>2.2960304492573043</v>
      </c>
      <c r="CI101" s="2">
        <f t="shared" si="16"/>
        <v>2.3275904492573041</v>
      </c>
      <c r="CJ101" s="2">
        <f t="shared" si="16"/>
        <v>2.3591504492573043</v>
      </c>
      <c r="CK101" s="2">
        <f t="shared" si="16"/>
        <v>2.3907104492573046</v>
      </c>
      <c r="CL101" s="2">
        <f t="shared" si="16"/>
        <v>2.4222704492573044</v>
      </c>
      <c r="CM101" s="2">
        <f t="shared" si="16"/>
        <v>2.4538304492573042</v>
      </c>
      <c r="CN101" s="2">
        <f t="shared" si="16"/>
        <v>2.4853904492573045</v>
      </c>
      <c r="CO101" s="2">
        <f t="shared" si="17"/>
        <v>2.5169504492573043</v>
      </c>
      <c r="CP101" s="2">
        <f t="shared" si="17"/>
        <v>2.5485104492573045</v>
      </c>
      <c r="CQ101" s="2">
        <f t="shared" si="17"/>
        <v>2.5800704492573043</v>
      </c>
      <c r="CR101" s="2">
        <f t="shared" si="17"/>
        <v>2.6116304492573041</v>
      </c>
      <c r="CS101" s="2">
        <f t="shared" si="17"/>
        <v>2.643190449257304</v>
      </c>
      <c r="CT101" s="2">
        <f t="shared" si="17"/>
        <v>2.6747504492573047</v>
      </c>
      <c r="CU101" s="2">
        <f t="shared" si="17"/>
        <v>2.7063104492573045</v>
      </c>
      <c r="CV101" s="2">
        <f t="shared" si="17"/>
        <v>2.7378704492573043</v>
      </c>
      <c r="CW101" s="2">
        <f t="shared" si="17"/>
        <v>2.7694304492573041</v>
      </c>
      <c r="CX101" s="2">
        <f t="shared" si="17"/>
        <v>2.8009904492573048</v>
      </c>
      <c r="CY101" s="2">
        <f t="shared" si="18"/>
        <v>2.8325504492573046</v>
      </c>
      <c r="CZ101" s="2">
        <f t="shared" si="18"/>
        <v>2.8641104492573044</v>
      </c>
      <c r="DA101" s="2">
        <f t="shared" si="18"/>
        <v>2.8956704492573042</v>
      </c>
      <c r="DB101" s="2">
        <f t="shared" si="18"/>
        <v>2.927230449257304</v>
      </c>
      <c r="DC101" s="2">
        <f t="shared" si="18"/>
        <v>2.9587904492573047</v>
      </c>
      <c r="DD101" s="2">
        <f t="shared" si="18"/>
        <v>2.9903504492573045</v>
      </c>
      <c r="DE101" s="2">
        <f t="shared" si="18"/>
        <v>3.0219104492573043</v>
      </c>
      <c r="DF101" s="2">
        <f t="shared" si="18"/>
        <v>3.0534704492573042</v>
      </c>
      <c r="DG101" s="2">
        <f t="shared" si="18"/>
        <v>3.085030449257304</v>
      </c>
      <c r="DH101" s="2">
        <f t="shared" si="18"/>
        <v>3.1165904492573047</v>
      </c>
      <c r="DI101" s="2">
        <f t="shared" si="19"/>
        <v>3.1481504492573045</v>
      </c>
      <c r="DJ101" s="2">
        <f t="shared" si="19"/>
        <v>3.1797104492573043</v>
      </c>
      <c r="DK101" s="2">
        <f t="shared" si="19"/>
        <v>3.2112704492573041</v>
      </c>
      <c r="DL101" s="2">
        <f t="shared" si="19"/>
        <v>3.2428304492573039</v>
      </c>
      <c r="DM101" s="2">
        <f t="shared" si="19"/>
        <v>3.2743904492573046</v>
      </c>
      <c r="DN101" s="2">
        <f t="shared" si="19"/>
        <v>3.3059504492573044</v>
      </c>
      <c r="DO101" s="2">
        <f t="shared" si="19"/>
        <v>3.3375104492573042</v>
      </c>
      <c r="DP101" s="2">
        <f t="shared" si="19"/>
        <v>3.369070449257304</v>
      </c>
      <c r="DQ101" s="2">
        <f t="shared" si="19"/>
        <v>3.4006304492573047</v>
      </c>
      <c r="DR101" s="2">
        <f t="shared" si="19"/>
        <v>3.4321904492573045</v>
      </c>
      <c r="DS101" s="2">
        <f t="shared" si="20"/>
        <v>3.4637504492573044</v>
      </c>
      <c r="DT101" s="2">
        <f t="shared" si="20"/>
        <v>3.4953104492573042</v>
      </c>
      <c r="DU101" s="2">
        <f t="shared" si="20"/>
        <v>3.526870449257304</v>
      </c>
      <c r="DV101" s="2">
        <f t="shared" si="20"/>
        <v>3.5584304492573047</v>
      </c>
      <c r="DW101" s="2">
        <f t="shared" si="20"/>
        <v>3.5899904492573045</v>
      </c>
      <c r="DX101" s="2">
        <f t="shared" si="20"/>
        <v>3.6215504492573043</v>
      </c>
      <c r="DY101" s="2">
        <f t="shared" si="20"/>
        <v>3.6531104492573041</v>
      </c>
      <c r="DZ101" s="2">
        <f t="shared" si="20"/>
        <v>3.6846704492573039</v>
      </c>
      <c r="EA101" s="2">
        <f t="shared" si="20"/>
        <v>3.7162304492573046</v>
      </c>
      <c r="EB101" s="2">
        <f t="shared" si="20"/>
        <v>3.7477904492573044</v>
      </c>
    </row>
    <row r="102" spans="14:132" ht="14.45" customHeight="1">
      <c r="N102" s="147">
        <v>10</v>
      </c>
      <c r="O102" s="148" t="s">
        <v>227</v>
      </c>
      <c r="P102" s="149" t="s">
        <v>228</v>
      </c>
      <c r="AC102" s="157">
        <f t="shared" si="0"/>
        <v>0.60579036525780838</v>
      </c>
      <c r="AF102" s="159">
        <v>6.1</v>
      </c>
      <c r="AG102" s="2">
        <f t="shared" si="11"/>
        <v>0.63735036525780842</v>
      </c>
      <c r="AH102" s="2">
        <f t="shared" si="11"/>
        <v>0.66891036525780834</v>
      </c>
      <c r="AI102" s="2">
        <f t="shared" si="11"/>
        <v>0.70047036525780837</v>
      </c>
      <c r="AJ102" s="2">
        <f t="shared" si="11"/>
        <v>0.7320303652578084</v>
      </c>
      <c r="AK102" s="2">
        <f t="shared" si="11"/>
        <v>0.76359036525780843</v>
      </c>
      <c r="AL102" s="2">
        <f t="shared" si="11"/>
        <v>0.79515036525780836</v>
      </c>
      <c r="AM102" s="2">
        <f t="shared" si="11"/>
        <v>0.82671036525780839</v>
      </c>
      <c r="AN102" s="2">
        <f t="shared" si="11"/>
        <v>0.85827036525780831</v>
      </c>
      <c r="AO102" s="2">
        <f t="shared" si="11"/>
        <v>0.88983036525780834</v>
      </c>
      <c r="AP102" s="2">
        <f t="shared" si="11"/>
        <v>0.92139036525780837</v>
      </c>
      <c r="AQ102" s="2">
        <f t="shared" si="12"/>
        <v>0.95295036525780841</v>
      </c>
      <c r="AR102" s="2">
        <f t="shared" si="12"/>
        <v>0.98451036525780833</v>
      </c>
      <c r="AS102" s="2">
        <f t="shared" si="12"/>
        <v>1.0160703652578085</v>
      </c>
      <c r="AT102" s="2">
        <f t="shared" si="12"/>
        <v>1.0476303652578083</v>
      </c>
      <c r="AU102" s="2">
        <f t="shared" si="12"/>
        <v>1.0791903652578083</v>
      </c>
      <c r="AV102" s="2">
        <f t="shared" si="12"/>
        <v>1.1107503652578083</v>
      </c>
      <c r="AW102" s="2">
        <f t="shared" si="12"/>
        <v>1.1423103652578084</v>
      </c>
      <c r="AX102" s="2">
        <f t="shared" si="12"/>
        <v>1.1738703652578084</v>
      </c>
      <c r="AY102" s="2">
        <f t="shared" si="12"/>
        <v>1.2054303652578082</v>
      </c>
      <c r="AZ102" s="2">
        <f t="shared" si="12"/>
        <v>1.2369903652578085</v>
      </c>
      <c r="BA102" s="2">
        <f t="shared" si="13"/>
        <v>1.2685503652578083</v>
      </c>
      <c r="BB102" s="2">
        <f t="shared" si="13"/>
        <v>1.3001103652578083</v>
      </c>
      <c r="BC102" s="2">
        <f t="shared" si="13"/>
        <v>1.3316703652578084</v>
      </c>
      <c r="BD102" s="2">
        <f t="shared" si="13"/>
        <v>1.3632303652578082</v>
      </c>
      <c r="BE102" s="2">
        <f t="shared" si="13"/>
        <v>1.3947903652578084</v>
      </c>
      <c r="BF102" s="2">
        <f t="shared" si="13"/>
        <v>1.4263503652578082</v>
      </c>
      <c r="BG102" s="2">
        <f t="shared" si="13"/>
        <v>1.4579103652578085</v>
      </c>
      <c r="BH102" s="2">
        <f t="shared" si="13"/>
        <v>1.4894703652578083</v>
      </c>
      <c r="BI102" s="2">
        <f t="shared" si="13"/>
        <v>1.5210303652578083</v>
      </c>
      <c r="BJ102" s="2">
        <f t="shared" si="13"/>
        <v>1.5525903652578084</v>
      </c>
      <c r="BK102" s="2">
        <f t="shared" si="14"/>
        <v>1.5841503652578082</v>
      </c>
      <c r="BL102" s="2">
        <f t="shared" si="14"/>
        <v>1.6157103652578084</v>
      </c>
      <c r="BM102" s="2">
        <f t="shared" si="14"/>
        <v>1.6472703652578082</v>
      </c>
      <c r="BN102" s="2">
        <f t="shared" si="14"/>
        <v>1.6788303652578085</v>
      </c>
      <c r="BO102" s="2">
        <f t="shared" si="14"/>
        <v>1.7103903652578083</v>
      </c>
      <c r="BP102" s="2">
        <f t="shared" si="14"/>
        <v>1.7419503652578081</v>
      </c>
      <c r="BQ102" s="2">
        <f t="shared" si="14"/>
        <v>1.7735103652578084</v>
      </c>
      <c r="BR102" s="2">
        <f t="shared" si="14"/>
        <v>1.8050703652578082</v>
      </c>
      <c r="BS102" s="2">
        <f t="shared" si="14"/>
        <v>1.8366303652578084</v>
      </c>
      <c r="BT102" s="2">
        <f t="shared" si="14"/>
        <v>1.8681903652578082</v>
      </c>
      <c r="BU102" s="2">
        <f t="shared" si="15"/>
        <v>1.8997503652578085</v>
      </c>
      <c r="BV102" s="2">
        <f t="shared" si="15"/>
        <v>1.9313103652578083</v>
      </c>
      <c r="BW102" s="2">
        <f t="shared" si="15"/>
        <v>1.9628703652578081</v>
      </c>
      <c r="BX102" s="2">
        <f t="shared" si="15"/>
        <v>1.9944303652578084</v>
      </c>
      <c r="BY102" s="2">
        <f t="shared" si="15"/>
        <v>2.0259903652578082</v>
      </c>
      <c r="BZ102" s="2">
        <f t="shared" si="15"/>
        <v>2.0575503652578084</v>
      </c>
      <c r="CA102" s="2">
        <f t="shared" si="15"/>
        <v>2.0891103652578082</v>
      </c>
      <c r="CB102" s="2">
        <f t="shared" si="15"/>
        <v>2.1206703652578081</v>
      </c>
      <c r="CC102" s="2">
        <f t="shared" si="15"/>
        <v>2.1522303652578083</v>
      </c>
      <c r="CD102" s="2">
        <f t="shared" si="15"/>
        <v>2.1837903652578081</v>
      </c>
      <c r="CE102" s="2">
        <f t="shared" si="16"/>
        <v>2.2153503652578084</v>
      </c>
      <c r="CF102" s="2">
        <f t="shared" si="16"/>
        <v>2.2469103652578082</v>
      </c>
      <c r="CG102" s="2">
        <f t="shared" si="16"/>
        <v>2.2784703652578084</v>
      </c>
      <c r="CH102" s="2">
        <f t="shared" si="16"/>
        <v>2.3100303652578082</v>
      </c>
      <c r="CI102" s="2">
        <f t="shared" si="16"/>
        <v>2.3415903652578081</v>
      </c>
      <c r="CJ102" s="2">
        <f t="shared" si="16"/>
        <v>2.3731503652578083</v>
      </c>
      <c r="CK102" s="2">
        <f t="shared" si="16"/>
        <v>2.4047103652578081</v>
      </c>
      <c r="CL102" s="2">
        <f t="shared" si="16"/>
        <v>2.4362703652578084</v>
      </c>
      <c r="CM102" s="2">
        <f t="shared" si="16"/>
        <v>2.4678303652578082</v>
      </c>
      <c r="CN102" s="2">
        <f t="shared" si="16"/>
        <v>2.4993903652578084</v>
      </c>
      <c r="CO102" s="2">
        <f t="shared" si="17"/>
        <v>2.5309503652578083</v>
      </c>
      <c r="CP102" s="2">
        <f t="shared" si="17"/>
        <v>2.5625103652578081</v>
      </c>
      <c r="CQ102" s="2">
        <f t="shared" si="17"/>
        <v>2.5940703652578083</v>
      </c>
      <c r="CR102" s="2">
        <f t="shared" si="17"/>
        <v>2.6256303652578081</v>
      </c>
      <c r="CS102" s="2">
        <f t="shared" si="17"/>
        <v>2.6571903652578079</v>
      </c>
      <c r="CT102" s="2">
        <f t="shared" si="17"/>
        <v>2.6887503652578082</v>
      </c>
      <c r="CU102" s="2">
        <f t="shared" si="17"/>
        <v>2.720310365257808</v>
      </c>
      <c r="CV102" s="2">
        <f t="shared" si="17"/>
        <v>2.7518703652578083</v>
      </c>
      <c r="CW102" s="2">
        <f t="shared" si="17"/>
        <v>2.7834303652578081</v>
      </c>
      <c r="CX102" s="2">
        <f t="shared" si="17"/>
        <v>2.8149903652578083</v>
      </c>
      <c r="CY102" s="2">
        <f t="shared" si="18"/>
        <v>2.8465503652578081</v>
      </c>
      <c r="CZ102" s="2">
        <f t="shared" si="18"/>
        <v>2.8781103652578079</v>
      </c>
      <c r="DA102" s="2">
        <f t="shared" si="18"/>
        <v>2.9096703652578082</v>
      </c>
      <c r="DB102" s="2">
        <f t="shared" si="18"/>
        <v>2.941230365257808</v>
      </c>
      <c r="DC102" s="2">
        <f t="shared" si="18"/>
        <v>2.9727903652578083</v>
      </c>
      <c r="DD102" s="2">
        <f t="shared" si="18"/>
        <v>3.0043503652578081</v>
      </c>
      <c r="DE102" s="2">
        <f t="shared" si="18"/>
        <v>3.0359103652578079</v>
      </c>
      <c r="DF102" s="2">
        <f t="shared" si="18"/>
        <v>3.0674703652578081</v>
      </c>
      <c r="DG102" s="2">
        <f t="shared" si="18"/>
        <v>3.099030365257808</v>
      </c>
      <c r="DH102" s="2">
        <f t="shared" si="18"/>
        <v>3.1305903652578082</v>
      </c>
      <c r="DI102" s="2">
        <f t="shared" si="19"/>
        <v>3.162150365257808</v>
      </c>
      <c r="DJ102" s="2">
        <f t="shared" si="19"/>
        <v>3.1937103652578083</v>
      </c>
      <c r="DK102" s="2">
        <f t="shared" si="19"/>
        <v>3.2252703652578081</v>
      </c>
      <c r="DL102" s="2">
        <f t="shared" si="19"/>
        <v>3.2568303652578079</v>
      </c>
      <c r="DM102" s="2">
        <f t="shared" si="19"/>
        <v>3.2883903652578081</v>
      </c>
      <c r="DN102" s="2">
        <f t="shared" si="19"/>
        <v>3.319950365257808</v>
      </c>
      <c r="DO102" s="2">
        <f t="shared" si="19"/>
        <v>3.3515103652578082</v>
      </c>
      <c r="DP102" s="2">
        <f t="shared" si="19"/>
        <v>3.383070365257808</v>
      </c>
      <c r="DQ102" s="2">
        <f t="shared" si="19"/>
        <v>3.4146303652578083</v>
      </c>
      <c r="DR102" s="2">
        <f t="shared" si="19"/>
        <v>3.4461903652578081</v>
      </c>
      <c r="DS102" s="2">
        <f t="shared" si="20"/>
        <v>3.4777503652578079</v>
      </c>
      <c r="DT102" s="2">
        <f t="shared" si="20"/>
        <v>3.5093103652578082</v>
      </c>
      <c r="DU102" s="2">
        <f t="shared" si="20"/>
        <v>3.540870365257808</v>
      </c>
      <c r="DV102" s="2">
        <f t="shared" si="20"/>
        <v>3.5724303652578082</v>
      </c>
      <c r="DW102" s="2">
        <f t="shared" si="20"/>
        <v>3.603990365257808</v>
      </c>
      <c r="DX102" s="2">
        <f t="shared" si="20"/>
        <v>3.6355503652578078</v>
      </c>
      <c r="DY102" s="2">
        <f t="shared" si="20"/>
        <v>3.6671103652578081</v>
      </c>
      <c r="DZ102" s="2">
        <f t="shared" si="20"/>
        <v>3.6986703652578079</v>
      </c>
      <c r="EA102" s="2">
        <f t="shared" si="20"/>
        <v>3.7302303652578082</v>
      </c>
      <c r="EB102" s="2">
        <f t="shared" si="20"/>
        <v>3.761790365257808</v>
      </c>
    </row>
    <row r="103" spans="14:132" ht="14.45" customHeight="1">
      <c r="N103" s="147">
        <v>15</v>
      </c>
      <c r="O103" s="148" t="s">
        <v>229</v>
      </c>
      <c r="P103" s="149" t="s">
        <v>230</v>
      </c>
      <c r="AC103" s="157">
        <f t="shared" si="0"/>
        <v>0.61979028125831248</v>
      </c>
      <c r="AF103" s="159">
        <v>6.2</v>
      </c>
      <c r="AG103" s="2">
        <f t="shared" si="11"/>
        <v>0.65135028125831251</v>
      </c>
      <c r="AH103" s="2">
        <f t="shared" si="11"/>
        <v>0.68291028125831243</v>
      </c>
      <c r="AI103" s="2">
        <f t="shared" si="11"/>
        <v>0.71447028125831247</v>
      </c>
      <c r="AJ103" s="2">
        <f t="shared" si="11"/>
        <v>0.7460302812583125</v>
      </c>
      <c r="AK103" s="2">
        <f t="shared" si="11"/>
        <v>0.77759028125831242</v>
      </c>
      <c r="AL103" s="2">
        <f t="shared" si="11"/>
        <v>0.80915028125831245</v>
      </c>
      <c r="AM103" s="2">
        <f t="shared" si="11"/>
        <v>0.84071028125831249</v>
      </c>
      <c r="AN103" s="2">
        <f t="shared" si="11"/>
        <v>0.87227028125831252</v>
      </c>
      <c r="AO103" s="2">
        <f t="shared" si="11"/>
        <v>0.90383028125831244</v>
      </c>
      <c r="AP103" s="2">
        <f t="shared" si="11"/>
        <v>0.93539028125831247</v>
      </c>
      <c r="AQ103" s="2">
        <f t="shared" si="12"/>
        <v>0.96695028125831239</v>
      </c>
      <c r="AR103" s="2">
        <f t="shared" si="12"/>
        <v>0.99851028125831243</v>
      </c>
      <c r="AS103" s="2">
        <f t="shared" si="12"/>
        <v>1.0300702812583125</v>
      </c>
      <c r="AT103" s="2">
        <f t="shared" si="12"/>
        <v>1.0616302812583125</v>
      </c>
      <c r="AU103" s="2">
        <f t="shared" si="12"/>
        <v>1.0931902812583125</v>
      </c>
      <c r="AV103" s="2">
        <f t="shared" si="12"/>
        <v>1.1247502812583123</v>
      </c>
      <c r="AW103" s="2">
        <f t="shared" si="12"/>
        <v>1.1563102812583126</v>
      </c>
      <c r="AX103" s="2">
        <f t="shared" si="12"/>
        <v>1.1878702812583124</v>
      </c>
      <c r="AY103" s="2">
        <f t="shared" si="12"/>
        <v>1.2194302812583124</v>
      </c>
      <c r="AZ103" s="2">
        <f t="shared" si="12"/>
        <v>1.2509902812583125</v>
      </c>
      <c r="BA103" s="2">
        <f t="shared" si="13"/>
        <v>1.2825502812583123</v>
      </c>
      <c r="BB103" s="2">
        <f t="shared" si="13"/>
        <v>1.3141102812583125</v>
      </c>
      <c r="BC103" s="2">
        <f t="shared" si="13"/>
        <v>1.3456702812583123</v>
      </c>
      <c r="BD103" s="2">
        <f t="shared" si="13"/>
        <v>1.3772302812583124</v>
      </c>
      <c r="BE103" s="2">
        <f t="shared" si="13"/>
        <v>1.4087902812583124</v>
      </c>
      <c r="BF103" s="2">
        <f t="shared" si="13"/>
        <v>1.4403502812583124</v>
      </c>
      <c r="BG103" s="2">
        <f t="shared" si="13"/>
        <v>1.4719102812583125</v>
      </c>
      <c r="BH103" s="2">
        <f t="shared" si="13"/>
        <v>1.5034702812583123</v>
      </c>
      <c r="BI103" s="2">
        <f t="shared" si="13"/>
        <v>1.5350302812583125</v>
      </c>
      <c r="BJ103" s="2">
        <f t="shared" si="13"/>
        <v>1.5665902812583123</v>
      </c>
      <c r="BK103" s="2">
        <f t="shared" si="14"/>
        <v>1.5981502812583124</v>
      </c>
      <c r="BL103" s="2">
        <f t="shared" si="14"/>
        <v>1.6297102812583124</v>
      </c>
      <c r="BM103" s="2">
        <f t="shared" si="14"/>
        <v>1.6612702812583124</v>
      </c>
      <c r="BN103" s="2">
        <f t="shared" si="14"/>
        <v>1.6928302812583125</v>
      </c>
      <c r="BO103" s="2">
        <f t="shared" si="14"/>
        <v>1.7243902812583125</v>
      </c>
      <c r="BP103" s="2">
        <f t="shared" si="14"/>
        <v>1.7559502812583123</v>
      </c>
      <c r="BQ103" s="2">
        <f t="shared" si="14"/>
        <v>1.7875102812583124</v>
      </c>
      <c r="BR103" s="2">
        <f t="shared" si="14"/>
        <v>1.8190702812583124</v>
      </c>
      <c r="BS103" s="2">
        <f t="shared" si="14"/>
        <v>1.8506302812583124</v>
      </c>
      <c r="BT103" s="2">
        <f t="shared" si="14"/>
        <v>1.8821902812583124</v>
      </c>
      <c r="BU103" s="2">
        <f t="shared" si="15"/>
        <v>1.9137502812583125</v>
      </c>
      <c r="BV103" s="2">
        <f t="shared" si="15"/>
        <v>1.9453102812583123</v>
      </c>
      <c r="BW103" s="2">
        <f t="shared" si="15"/>
        <v>1.9768702812583123</v>
      </c>
      <c r="BX103" s="2">
        <f t="shared" si="15"/>
        <v>2.0084302812583124</v>
      </c>
      <c r="BY103" s="2">
        <f t="shared" si="15"/>
        <v>2.0399902812583122</v>
      </c>
      <c r="BZ103" s="2">
        <f t="shared" si="15"/>
        <v>2.0715502812583124</v>
      </c>
      <c r="CA103" s="2">
        <f t="shared" si="15"/>
        <v>2.1031102812583127</v>
      </c>
      <c r="CB103" s="2">
        <f t="shared" si="15"/>
        <v>2.1346702812583125</v>
      </c>
      <c r="CC103" s="2">
        <f t="shared" si="15"/>
        <v>2.1662302812583123</v>
      </c>
      <c r="CD103" s="2">
        <f t="shared" si="15"/>
        <v>2.1977902812583121</v>
      </c>
      <c r="CE103" s="2">
        <f t="shared" si="16"/>
        <v>2.2293502812583124</v>
      </c>
      <c r="CF103" s="2">
        <f t="shared" si="16"/>
        <v>2.2609102812583126</v>
      </c>
      <c r="CG103" s="2">
        <f t="shared" si="16"/>
        <v>2.2924702812583124</v>
      </c>
      <c r="CH103" s="2">
        <f t="shared" si="16"/>
        <v>2.3240302812583122</v>
      </c>
      <c r="CI103" s="2">
        <f t="shared" si="16"/>
        <v>2.355590281258312</v>
      </c>
      <c r="CJ103" s="2">
        <f t="shared" si="16"/>
        <v>2.3871502812583123</v>
      </c>
      <c r="CK103" s="2">
        <f t="shared" si="16"/>
        <v>2.4187102812583126</v>
      </c>
      <c r="CL103" s="2">
        <f t="shared" si="16"/>
        <v>2.4502702812583124</v>
      </c>
      <c r="CM103" s="2">
        <f t="shared" si="16"/>
        <v>2.4818302812583122</v>
      </c>
      <c r="CN103" s="2">
        <f t="shared" si="16"/>
        <v>2.5133902812583124</v>
      </c>
      <c r="CO103" s="2">
        <f t="shared" si="17"/>
        <v>2.5449502812583122</v>
      </c>
      <c r="CP103" s="2">
        <f t="shared" si="17"/>
        <v>2.5765102812583125</v>
      </c>
      <c r="CQ103" s="2">
        <f t="shared" si="17"/>
        <v>2.6080702812583123</v>
      </c>
      <c r="CR103" s="2">
        <f t="shared" si="17"/>
        <v>2.6396302812583121</v>
      </c>
      <c r="CS103" s="2">
        <f t="shared" si="17"/>
        <v>2.6711902812583119</v>
      </c>
      <c r="CT103" s="2">
        <f t="shared" si="17"/>
        <v>2.7027502812583126</v>
      </c>
      <c r="CU103" s="2">
        <f t="shared" si="17"/>
        <v>2.7343102812583124</v>
      </c>
      <c r="CV103" s="2">
        <f t="shared" si="17"/>
        <v>2.7658702812583122</v>
      </c>
      <c r="CW103" s="2">
        <f t="shared" si="17"/>
        <v>2.7974302812583121</v>
      </c>
      <c r="CX103" s="2">
        <f t="shared" si="17"/>
        <v>2.8289902812583128</v>
      </c>
      <c r="CY103" s="2">
        <f t="shared" si="18"/>
        <v>2.8605502812583126</v>
      </c>
      <c r="CZ103" s="2">
        <f t="shared" si="18"/>
        <v>2.8921102812583124</v>
      </c>
      <c r="DA103" s="2">
        <f t="shared" si="18"/>
        <v>2.9236702812583122</v>
      </c>
      <c r="DB103" s="2">
        <f t="shared" si="18"/>
        <v>2.955230281258312</v>
      </c>
      <c r="DC103" s="2">
        <f t="shared" si="18"/>
        <v>2.9867902812583127</v>
      </c>
      <c r="DD103" s="2">
        <f t="shared" si="18"/>
        <v>3.0183502812583125</v>
      </c>
      <c r="DE103" s="2">
        <f t="shared" si="18"/>
        <v>3.0499102812583123</v>
      </c>
      <c r="DF103" s="2">
        <f t="shared" si="18"/>
        <v>3.0814702812583121</v>
      </c>
      <c r="DG103" s="2">
        <f t="shared" si="18"/>
        <v>3.1130302812583119</v>
      </c>
      <c r="DH103" s="2">
        <f t="shared" si="18"/>
        <v>3.1445902812583126</v>
      </c>
      <c r="DI103" s="2">
        <f t="shared" si="19"/>
        <v>3.1761502812583124</v>
      </c>
      <c r="DJ103" s="2">
        <f t="shared" si="19"/>
        <v>3.2077102812583123</v>
      </c>
      <c r="DK103" s="2">
        <f t="shared" si="19"/>
        <v>3.2392702812583121</v>
      </c>
      <c r="DL103" s="2">
        <f t="shared" si="19"/>
        <v>3.2708302812583119</v>
      </c>
      <c r="DM103" s="2">
        <f t="shared" si="19"/>
        <v>3.3023902812583126</v>
      </c>
      <c r="DN103" s="2">
        <f t="shared" si="19"/>
        <v>3.3339502812583124</v>
      </c>
      <c r="DO103" s="2">
        <f t="shared" si="19"/>
        <v>3.3655102812583122</v>
      </c>
      <c r="DP103" s="2">
        <f t="shared" si="19"/>
        <v>3.397070281258312</v>
      </c>
      <c r="DQ103" s="2">
        <f t="shared" si="19"/>
        <v>3.4286302812583127</v>
      </c>
      <c r="DR103" s="2">
        <f t="shared" si="19"/>
        <v>3.4601902812583125</v>
      </c>
      <c r="DS103" s="2">
        <f t="shared" si="20"/>
        <v>3.4917502812583123</v>
      </c>
      <c r="DT103" s="2">
        <f t="shared" si="20"/>
        <v>3.5233102812583121</v>
      </c>
      <c r="DU103" s="2">
        <f t="shared" si="20"/>
        <v>3.5548702812583119</v>
      </c>
      <c r="DV103" s="2">
        <f t="shared" si="20"/>
        <v>3.5864302812583126</v>
      </c>
      <c r="DW103" s="2">
        <f t="shared" si="20"/>
        <v>3.6179902812583125</v>
      </c>
      <c r="DX103" s="2">
        <f t="shared" si="20"/>
        <v>3.6495502812583123</v>
      </c>
      <c r="DY103" s="2">
        <f t="shared" si="20"/>
        <v>3.6811102812583121</v>
      </c>
      <c r="DZ103" s="2">
        <f t="shared" si="20"/>
        <v>3.7126702812583119</v>
      </c>
      <c r="EA103" s="2">
        <f t="shared" si="20"/>
        <v>3.7442302812583126</v>
      </c>
      <c r="EB103" s="2">
        <f t="shared" si="20"/>
        <v>3.7757902812583124</v>
      </c>
    </row>
    <row r="104" spans="14:132">
      <c r="N104" s="147">
        <v>20</v>
      </c>
      <c r="O104" s="148" t="s">
        <v>231</v>
      </c>
      <c r="P104" s="149" t="s">
        <v>232</v>
      </c>
      <c r="AC104" s="157">
        <f t="shared" si="0"/>
        <v>0.63379019725881647</v>
      </c>
      <c r="AF104" s="159">
        <v>6.3</v>
      </c>
      <c r="AG104" s="2">
        <f t="shared" si="11"/>
        <v>0.6653501972588165</v>
      </c>
      <c r="AH104" s="2">
        <f t="shared" si="11"/>
        <v>0.69691019725881642</v>
      </c>
      <c r="AI104" s="2">
        <f t="shared" si="11"/>
        <v>0.72847019725881645</v>
      </c>
      <c r="AJ104" s="2">
        <f t="shared" si="11"/>
        <v>0.76003019725881649</v>
      </c>
      <c r="AK104" s="2">
        <f t="shared" si="11"/>
        <v>0.79159019725881641</v>
      </c>
      <c r="AL104" s="2">
        <f t="shared" si="11"/>
        <v>0.82315019725881644</v>
      </c>
      <c r="AM104" s="2">
        <f t="shared" si="11"/>
        <v>0.85471019725881647</v>
      </c>
      <c r="AN104" s="2">
        <f t="shared" si="11"/>
        <v>0.88627019725881651</v>
      </c>
      <c r="AO104" s="2">
        <f t="shared" si="11"/>
        <v>0.91783019725881643</v>
      </c>
      <c r="AP104" s="2">
        <f t="shared" si="11"/>
        <v>0.94939019725881646</v>
      </c>
      <c r="AQ104" s="2">
        <f t="shared" si="12"/>
        <v>0.98095019725881638</v>
      </c>
      <c r="AR104" s="2">
        <f t="shared" si="12"/>
        <v>1.0125101972588164</v>
      </c>
      <c r="AS104" s="2">
        <f t="shared" si="12"/>
        <v>1.0440701972588164</v>
      </c>
      <c r="AT104" s="2">
        <f t="shared" si="12"/>
        <v>1.0756301972588165</v>
      </c>
      <c r="AU104" s="2">
        <f t="shared" si="12"/>
        <v>1.1071901972588165</v>
      </c>
      <c r="AV104" s="2">
        <f t="shared" si="12"/>
        <v>1.1387501972588163</v>
      </c>
      <c r="AW104" s="2">
        <f t="shared" si="12"/>
        <v>1.1703101972588166</v>
      </c>
      <c r="AX104" s="2">
        <f t="shared" si="12"/>
        <v>1.2018701972588164</v>
      </c>
      <c r="AY104" s="2">
        <f t="shared" si="12"/>
        <v>1.2334301972588164</v>
      </c>
      <c r="AZ104" s="2">
        <f t="shared" si="12"/>
        <v>1.2649901972588165</v>
      </c>
      <c r="BA104" s="2">
        <f t="shared" si="13"/>
        <v>1.2965501972588163</v>
      </c>
      <c r="BB104" s="2">
        <f t="shared" si="13"/>
        <v>1.3281101972588165</v>
      </c>
      <c r="BC104" s="2">
        <f t="shared" si="13"/>
        <v>1.3596701972588163</v>
      </c>
      <c r="BD104" s="2">
        <f t="shared" si="13"/>
        <v>1.3912301972588164</v>
      </c>
      <c r="BE104" s="2">
        <f t="shared" si="13"/>
        <v>1.4227901972588164</v>
      </c>
      <c r="BF104" s="2">
        <f t="shared" si="13"/>
        <v>1.4543501972588164</v>
      </c>
      <c r="BG104" s="2">
        <f t="shared" si="13"/>
        <v>1.4859101972588165</v>
      </c>
      <c r="BH104" s="2">
        <f t="shared" si="13"/>
        <v>1.5174701972588163</v>
      </c>
      <c r="BI104" s="2">
        <f t="shared" si="13"/>
        <v>1.5490301972588165</v>
      </c>
      <c r="BJ104" s="2">
        <f t="shared" si="13"/>
        <v>1.5805901972588163</v>
      </c>
      <c r="BK104" s="2">
        <f t="shared" si="14"/>
        <v>1.6121501972588164</v>
      </c>
      <c r="BL104" s="2">
        <f t="shared" si="14"/>
        <v>1.6437101972588164</v>
      </c>
      <c r="BM104" s="2">
        <f t="shared" si="14"/>
        <v>1.6752701972588164</v>
      </c>
      <c r="BN104" s="2">
        <f t="shared" si="14"/>
        <v>1.7068301972588165</v>
      </c>
      <c r="BO104" s="2">
        <f t="shared" si="14"/>
        <v>1.7383901972588165</v>
      </c>
      <c r="BP104" s="2">
        <f t="shared" si="14"/>
        <v>1.7699501972588163</v>
      </c>
      <c r="BQ104" s="2">
        <f t="shared" si="14"/>
        <v>1.8015101972588163</v>
      </c>
      <c r="BR104" s="2">
        <f t="shared" si="14"/>
        <v>1.8330701972588164</v>
      </c>
      <c r="BS104" s="2">
        <f t="shared" si="14"/>
        <v>1.8646301972588164</v>
      </c>
      <c r="BT104" s="2">
        <f t="shared" si="14"/>
        <v>1.8961901972588164</v>
      </c>
      <c r="BU104" s="2">
        <f t="shared" si="15"/>
        <v>1.9277501972588165</v>
      </c>
      <c r="BV104" s="2">
        <f t="shared" si="15"/>
        <v>1.9593101972588163</v>
      </c>
      <c r="BW104" s="2">
        <f t="shared" si="15"/>
        <v>1.9908701972588163</v>
      </c>
      <c r="BX104" s="2">
        <f t="shared" si="15"/>
        <v>2.0224301972588163</v>
      </c>
      <c r="BY104" s="2">
        <f t="shared" si="15"/>
        <v>2.0539901972588162</v>
      </c>
      <c r="BZ104" s="2">
        <f t="shared" si="15"/>
        <v>2.0855501972588164</v>
      </c>
      <c r="CA104" s="2">
        <f t="shared" si="15"/>
        <v>2.1171101972588167</v>
      </c>
      <c r="CB104" s="2">
        <f t="shared" si="15"/>
        <v>2.1486701972588165</v>
      </c>
      <c r="CC104" s="2">
        <f t="shared" si="15"/>
        <v>2.1802301972588163</v>
      </c>
      <c r="CD104" s="2">
        <f t="shared" si="15"/>
        <v>2.2117901972588161</v>
      </c>
      <c r="CE104" s="2">
        <f t="shared" si="16"/>
        <v>2.2433501972588163</v>
      </c>
      <c r="CF104" s="2">
        <f t="shared" si="16"/>
        <v>2.2749101972588166</v>
      </c>
      <c r="CG104" s="2">
        <f t="shared" si="16"/>
        <v>2.3064701972588164</v>
      </c>
      <c r="CH104" s="2">
        <f t="shared" si="16"/>
        <v>2.3380301972588162</v>
      </c>
      <c r="CI104" s="2">
        <f t="shared" si="16"/>
        <v>2.369590197258816</v>
      </c>
      <c r="CJ104" s="2">
        <f t="shared" si="16"/>
        <v>2.4011501972588163</v>
      </c>
      <c r="CK104" s="2">
        <f t="shared" si="16"/>
        <v>2.4327101972588165</v>
      </c>
      <c r="CL104" s="2">
        <f t="shared" si="16"/>
        <v>2.4642701972588164</v>
      </c>
      <c r="CM104" s="2">
        <f t="shared" si="16"/>
        <v>2.4958301972588162</v>
      </c>
      <c r="CN104" s="2">
        <f t="shared" si="16"/>
        <v>2.5273901972588164</v>
      </c>
      <c r="CO104" s="2">
        <f t="shared" si="17"/>
        <v>2.5589501972588162</v>
      </c>
      <c r="CP104" s="2">
        <f t="shared" si="17"/>
        <v>2.5905101972588165</v>
      </c>
      <c r="CQ104" s="2">
        <f t="shared" si="17"/>
        <v>2.6220701972588163</v>
      </c>
      <c r="CR104" s="2">
        <f t="shared" si="17"/>
        <v>2.6536301972588161</v>
      </c>
      <c r="CS104" s="2">
        <f t="shared" si="17"/>
        <v>2.6851901972588159</v>
      </c>
      <c r="CT104" s="2">
        <f t="shared" si="17"/>
        <v>2.7167501972588166</v>
      </c>
      <c r="CU104" s="2">
        <f t="shared" si="17"/>
        <v>2.7483101972588164</v>
      </c>
      <c r="CV104" s="2">
        <f t="shared" si="17"/>
        <v>2.7798701972588162</v>
      </c>
      <c r="CW104" s="2">
        <f t="shared" si="17"/>
        <v>2.811430197258816</v>
      </c>
      <c r="CX104" s="2">
        <f t="shared" si="17"/>
        <v>2.8429901972588167</v>
      </c>
      <c r="CY104" s="2">
        <f t="shared" si="18"/>
        <v>2.8745501972588166</v>
      </c>
      <c r="CZ104" s="2">
        <f t="shared" si="18"/>
        <v>2.9061101972588164</v>
      </c>
      <c r="DA104" s="2">
        <f t="shared" si="18"/>
        <v>2.9376701972588162</v>
      </c>
      <c r="DB104" s="2">
        <f t="shared" si="18"/>
        <v>2.969230197258816</v>
      </c>
      <c r="DC104" s="2">
        <f t="shared" si="18"/>
        <v>3.0007901972588167</v>
      </c>
      <c r="DD104" s="2">
        <f t="shared" si="18"/>
        <v>3.0323501972588165</v>
      </c>
      <c r="DE104" s="2">
        <f t="shared" si="18"/>
        <v>3.0639101972588163</v>
      </c>
      <c r="DF104" s="2">
        <f t="shared" si="18"/>
        <v>3.0954701972588161</v>
      </c>
      <c r="DG104" s="2">
        <f t="shared" si="18"/>
        <v>3.1270301972588159</v>
      </c>
      <c r="DH104" s="2">
        <f t="shared" si="18"/>
        <v>3.1585901972588166</v>
      </c>
      <c r="DI104" s="2">
        <f t="shared" si="19"/>
        <v>3.1901501972588164</v>
      </c>
      <c r="DJ104" s="2">
        <f t="shared" si="19"/>
        <v>3.2217101972588162</v>
      </c>
      <c r="DK104" s="2">
        <f t="shared" si="19"/>
        <v>3.2532701972588161</v>
      </c>
      <c r="DL104" s="2">
        <f t="shared" si="19"/>
        <v>3.2848301972588159</v>
      </c>
      <c r="DM104" s="2">
        <f t="shared" si="19"/>
        <v>3.3163901972588166</v>
      </c>
      <c r="DN104" s="2">
        <f t="shared" si="19"/>
        <v>3.3479501972588164</v>
      </c>
      <c r="DO104" s="2">
        <f t="shared" si="19"/>
        <v>3.3795101972588162</v>
      </c>
      <c r="DP104" s="2">
        <f t="shared" si="19"/>
        <v>3.411070197258816</v>
      </c>
      <c r="DQ104" s="2">
        <f t="shared" si="19"/>
        <v>3.4426301972588167</v>
      </c>
      <c r="DR104" s="2">
        <f t="shared" si="19"/>
        <v>3.4741901972588165</v>
      </c>
      <c r="DS104" s="2">
        <f t="shared" si="20"/>
        <v>3.5057501972588163</v>
      </c>
      <c r="DT104" s="2">
        <f t="shared" si="20"/>
        <v>3.5373101972588161</v>
      </c>
      <c r="DU104" s="2">
        <f t="shared" si="20"/>
        <v>3.5688701972588159</v>
      </c>
      <c r="DV104" s="2">
        <f t="shared" si="20"/>
        <v>3.6004301972588166</v>
      </c>
      <c r="DW104" s="2">
        <f t="shared" si="20"/>
        <v>3.6319901972588164</v>
      </c>
      <c r="DX104" s="2">
        <f t="shared" si="20"/>
        <v>3.6635501972588163</v>
      </c>
      <c r="DY104" s="2">
        <f t="shared" si="20"/>
        <v>3.6951101972588161</v>
      </c>
      <c r="DZ104" s="2">
        <f t="shared" si="20"/>
        <v>3.7266701972588159</v>
      </c>
      <c r="EA104" s="2">
        <f t="shared" si="20"/>
        <v>3.7582301972588166</v>
      </c>
      <c r="EB104" s="2">
        <f t="shared" si="20"/>
        <v>3.7897901972588164</v>
      </c>
    </row>
    <row r="105" spans="14:132" ht="15" thickBot="1">
      <c r="N105" s="150">
        <v>25</v>
      </c>
      <c r="O105" s="151" t="s">
        <v>233</v>
      </c>
      <c r="P105" s="152" t="s">
        <v>234</v>
      </c>
      <c r="AC105" s="157">
        <f t="shared" si="0"/>
        <v>0.64779011325932045</v>
      </c>
      <c r="AF105" s="159">
        <v>6.4</v>
      </c>
      <c r="AG105" s="2">
        <f t="shared" si="11"/>
        <v>0.67935011325932049</v>
      </c>
      <c r="AH105" s="2">
        <f t="shared" si="11"/>
        <v>0.71091011325932041</v>
      </c>
      <c r="AI105" s="2">
        <f t="shared" si="11"/>
        <v>0.74247011325932044</v>
      </c>
      <c r="AJ105" s="2">
        <f t="shared" si="11"/>
        <v>0.77403011325932047</v>
      </c>
      <c r="AK105" s="2">
        <f t="shared" si="11"/>
        <v>0.8055901132593204</v>
      </c>
      <c r="AL105" s="2">
        <f t="shared" si="11"/>
        <v>0.83715011325932043</v>
      </c>
      <c r="AM105" s="2">
        <f t="shared" si="11"/>
        <v>0.86871011325932046</v>
      </c>
      <c r="AN105" s="2">
        <f t="shared" si="11"/>
        <v>0.90027011325932049</v>
      </c>
      <c r="AO105" s="2">
        <f t="shared" si="11"/>
        <v>0.93183011325932041</v>
      </c>
      <c r="AP105" s="2">
        <f t="shared" si="11"/>
        <v>0.96339011325932045</v>
      </c>
      <c r="AQ105" s="2">
        <f t="shared" si="12"/>
        <v>0.99495011325932037</v>
      </c>
      <c r="AR105" s="2">
        <f t="shared" si="12"/>
        <v>1.0265101132593204</v>
      </c>
      <c r="AS105" s="2">
        <f t="shared" si="12"/>
        <v>1.0580701132593204</v>
      </c>
      <c r="AT105" s="2">
        <f t="shared" si="12"/>
        <v>1.0896301132593205</v>
      </c>
      <c r="AU105" s="2">
        <f t="shared" si="12"/>
        <v>1.1211901132593205</v>
      </c>
      <c r="AV105" s="2">
        <f t="shared" si="12"/>
        <v>1.1527501132593203</v>
      </c>
      <c r="AW105" s="2">
        <f t="shared" si="12"/>
        <v>1.1843101132593206</v>
      </c>
      <c r="AX105" s="2">
        <f t="shared" si="12"/>
        <v>1.2158701132593204</v>
      </c>
      <c r="AY105" s="2">
        <f t="shared" si="12"/>
        <v>1.2474301132593204</v>
      </c>
      <c r="AZ105" s="2">
        <f t="shared" si="12"/>
        <v>1.2789901132593204</v>
      </c>
      <c r="BA105" s="2">
        <f t="shared" si="13"/>
        <v>1.3105501132593202</v>
      </c>
      <c r="BB105" s="2">
        <f t="shared" si="13"/>
        <v>1.3421101132593205</v>
      </c>
      <c r="BC105" s="2">
        <f t="shared" si="13"/>
        <v>1.3736701132593203</v>
      </c>
      <c r="BD105" s="2">
        <f t="shared" si="13"/>
        <v>1.4052301132593203</v>
      </c>
      <c r="BE105" s="2">
        <f t="shared" si="13"/>
        <v>1.4367901132593204</v>
      </c>
      <c r="BF105" s="2">
        <f t="shared" si="13"/>
        <v>1.4683501132593204</v>
      </c>
      <c r="BG105" s="2">
        <f t="shared" si="13"/>
        <v>1.4999101132593204</v>
      </c>
      <c r="BH105" s="2">
        <f t="shared" si="13"/>
        <v>1.5314701132593203</v>
      </c>
      <c r="BI105" s="2">
        <f t="shared" si="13"/>
        <v>1.5630301132593205</v>
      </c>
      <c r="BJ105" s="2">
        <f t="shared" si="13"/>
        <v>1.5945901132593203</v>
      </c>
      <c r="BK105" s="2">
        <f t="shared" si="14"/>
        <v>1.6261501132593204</v>
      </c>
      <c r="BL105" s="2">
        <f t="shared" si="14"/>
        <v>1.6577101132593204</v>
      </c>
      <c r="BM105" s="2">
        <f t="shared" si="14"/>
        <v>1.6892701132593204</v>
      </c>
      <c r="BN105" s="2">
        <f t="shared" si="14"/>
        <v>1.7208301132593204</v>
      </c>
      <c r="BO105" s="2">
        <f t="shared" si="14"/>
        <v>1.7523901132593205</v>
      </c>
      <c r="BP105" s="2">
        <f t="shared" si="14"/>
        <v>1.7839501132593203</v>
      </c>
      <c r="BQ105" s="2">
        <f t="shared" si="14"/>
        <v>1.8155101132593203</v>
      </c>
      <c r="BR105" s="2">
        <f t="shared" si="14"/>
        <v>1.8470701132593204</v>
      </c>
      <c r="BS105" s="2">
        <f t="shared" si="14"/>
        <v>1.8786301132593204</v>
      </c>
      <c r="BT105" s="2">
        <f t="shared" si="14"/>
        <v>1.9101901132593204</v>
      </c>
      <c r="BU105" s="2">
        <f t="shared" si="15"/>
        <v>1.9417501132593205</v>
      </c>
      <c r="BV105" s="2">
        <f t="shared" si="15"/>
        <v>1.9733101132593203</v>
      </c>
      <c r="BW105" s="2">
        <f t="shared" si="15"/>
        <v>2.0048701132593205</v>
      </c>
      <c r="BX105" s="2">
        <f t="shared" si="15"/>
        <v>2.0364301132593203</v>
      </c>
      <c r="BY105" s="2">
        <f t="shared" si="15"/>
        <v>2.0679901132593201</v>
      </c>
      <c r="BZ105" s="2">
        <f t="shared" si="15"/>
        <v>2.0995501132593204</v>
      </c>
      <c r="CA105" s="2">
        <f t="shared" si="15"/>
        <v>2.1311101132593206</v>
      </c>
      <c r="CB105" s="2">
        <f t="shared" si="15"/>
        <v>2.1626701132593205</v>
      </c>
      <c r="CC105" s="2">
        <f t="shared" si="15"/>
        <v>2.1942301132593203</v>
      </c>
      <c r="CD105" s="2">
        <f t="shared" si="15"/>
        <v>2.2257901132593201</v>
      </c>
      <c r="CE105" s="2">
        <f t="shared" si="16"/>
        <v>2.2573501132593203</v>
      </c>
      <c r="CF105" s="2">
        <f t="shared" si="16"/>
        <v>2.2889101132593206</v>
      </c>
      <c r="CG105" s="2">
        <f t="shared" si="16"/>
        <v>2.3204701132593204</v>
      </c>
      <c r="CH105" s="2">
        <f t="shared" si="16"/>
        <v>2.3520301132593202</v>
      </c>
      <c r="CI105" s="2">
        <f t="shared" si="16"/>
        <v>2.38359011325932</v>
      </c>
      <c r="CJ105" s="2">
        <f t="shared" si="16"/>
        <v>2.4151501132593203</v>
      </c>
      <c r="CK105" s="2">
        <f t="shared" si="16"/>
        <v>2.4467101132593205</v>
      </c>
      <c r="CL105" s="2">
        <f t="shared" si="16"/>
        <v>2.4782701132593203</v>
      </c>
      <c r="CM105" s="2">
        <f t="shared" si="16"/>
        <v>2.5098301132593202</v>
      </c>
      <c r="CN105" s="2">
        <f t="shared" si="16"/>
        <v>2.5413901132593204</v>
      </c>
      <c r="CO105" s="2">
        <f t="shared" si="17"/>
        <v>2.5729501132593202</v>
      </c>
      <c r="CP105" s="2">
        <f t="shared" si="17"/>
        <v>2.6045101132593205</v>
      </c>
      <c r="CQ105" s="2">
        <f t="shared" si="17"/>
        <v>2.6360701132593203</v>
      </c>
      <c r="CR105" s="2">
        <f t="shared" si="17"/>
        <v>2.6676301132593201</v>
      </c>
      <c r="CS105" s="2">
        <f t="shared" si="17"/>
        <v>2.6991901132593199</v>
      </c>
      <c r="CT105" s="2">
        <f t="shared" si="17"/>
        <v>2.7307501132593206</v>
      </c>
      <c r="CU105" s="2">
        <f t="shared" si="17"/>
        <v>2.7623101132593204</v>
      </c>
      <c r="CV105" s="2">
        <f t="shared" si="17"/>
        <v>2.7938701132593202</v>
      </c>
      <c r="CW105" s="2">
        <f t="shared" si="17"/>
        <v>2.82543011325932</v>
      </c>
      <c r="CX105" s="2">
        <f t="shared" si="17"/>
        <v>2.8569901132593207</v>
      </c>
      <c r="CY105" s="2">
        <f t="shared" si="18"/>
        <v>2.8885501132593205</v>
      </c>
      <c r="CZ105" s="2">
        <f t="shared" si="18"/>
        <v>2.9201101132593204</v>
      </c>
      <c r="DA105" s="2">
        <f t="shared" si="18"/>
        <v>2.9516701132593202</v>
      </c>
      <c r="DB105" s="2">
        <f t="shared" si="18"/>
        <v>2.98323011325932</v>
      </c>
      <c r="DC105" s="2">
        <f t="shared" si="18"/>
        <v>3.0147901132593207</v>
      </c>
      <c r="DD105" s="2">
        <f t="shared" si="18"/>
        <v>3.0463501132593205</v>
      </c>
      <c r="DE105" s="2">
        <f t="shared" si="18"/>
        <v>3.0779101132593203</v>
      </c>
      <c r="DF105" s="2">
        <f t="shared" si="18"/>
        <v>3.1094701132593201</v>
      </c>
      <c r="DG105" s="2">
        <f t="shared" si="18"/>
        <v>3.1410301132593199</v>
      </c>
      <c r="DH105" s="2">
        <f t="shared" si="18"/>
        <v>3.1725901132593206</v>
      </c>
      <c r="DI105" s="2">
        <f t="shared" si="19"/>
        <v>3.2041501132593204</v>
      </c>
      <c r="DJ105" s="2">
        <f t="shared" si="19"/>
        <v>3.2357101132593202</v>
      </c>
      <c r="DK105" s="2">
        <f t="shared" si="19"/>
        <v>3.26727011325932</v>
      </c>
      <c r="DL105" s="2">
        <f t="shared" si="19"/>
        <v>3.2988301132593199</v>
      </c>
      <c r="DM105" s="2">
        <f t="shared" si="19"/>
        <v>3.3303901132593206</v>
      </c>
      <c r="DN105" s="2">
        <f t="shared" si="19"/>
        <v>3.3619501132593204</v>
      </c>
      <c r="DO105" s="2">
        <f t="shared" si="19"/>
        <v>3.3935101132593202</v>
      </c>
      <c r="DP105" s="2">
        <f t="shared" si="19"/>
        <v>3.42507011325932</v>
      </c>
      <c r="DQ105" s="2">
        <f t="shared" si="19"/>
        <v>3.4566301132593207</v>
      </c>
      <c r="DR105" s="2">
        <f t="shared" si="19"/>
        <v>3.4881901132593205</v>
      </c>
      <c r="DS105" s="2">
        <f t="shared" si="20"/>
        <v>3.5197501132593203</v>
      </c>
      <c r="DT105" s="2">
        <f t="shared" si="20"/>
        <v>3.5513101132593201</v>
      </c>
      <c r="DU105" s="2">
        <f t="shared" si="20"/>
        <v>3.5828701132593199</v>
      </c>
      <c r="DV105" s="2">
        <f t="shared" si="20"/>
        <v>3.6144301132593206</v>
      </c>
      <c r="DW105" s="2">
        <f t="shared" si="20"/>
        <v>3.6459901132593204</v>
      </c>
      <c r="DX105" s="2">
        <f t="shared" si="20"/>
        <v>3.6775501132593202</v>
      </c>
      <c r="DY105" s="2">
        <f t="shared" si="20"/>
        <v>3.7091101132593201</v>
      </c>
      <c r="DZ105" s="2">
        <f t="shared" si="20"/>
        <v>3.7406701132593199</v>
      </c>
      <c r="EA105" s="2">
        <f t="shared" si="20"/>
        <v>3.7722301132593206</v>
      </c>
      <c r="EB105" s="2">
        <f t="shared" si="20"/>
        <v>3.8037901132593204</v>
      </c>
    </row>
    <row r="106" spans="14:132">
      <c r="N106" s="2" t="s">
        <v>235</v>
      </c>
      <c r="AC106" s="157">
        <f t="shared" si="0"/>
        <v>0.66179002925982444</v>
      </c>
      <c r="AD106" s="2">
        <v>0.66180000000000005</v>
      </c>
      <c r="AF106" s="159">
        <v>6.5</v>
      </c>
      <c r="AG106" s="2">
        <f t="shared" ref="AG106:AP115" si="21">0.03156*AG$85+$AC106</f>
        <v>0.69335002925982447</v>
      </c>
      <c r="AH106" s="2">
        <f t="shared" si="21"/>
        <v>0.7249100292598244</v>
      </c>
      <c r="AI106" s="2">
        <f t="shared" si="21"/>
        <v>0.75647002925982443</v>
      </c>
      <c r="AJ106" s="2">
        <f t="shared" si="21"/>
        <v>0.78803002925982446</v>
      </c>
      <c r="AK106" s="2">
        <f t="shared" si="21"/>
        <v>0.81959002925982438</v>
      </c>
      <c r="AL106" s="2">
        <f t="shared" si="21"/>
        <v>0.85115002925982441</v>
      </c>
      <c r="AM106" s="2">
        <f t="shared" si="21"/>
        <v>0.88271002925982445</v>
      </c>
      <c r="AN106" s="2">
        <f t="shared" si="21"/>
        <v>0.91427002925982448</v>
      </c>
      <c r="AO106" s="2">
        <f t="shared" si="21"/>
        <v>0.9458300292598244</v>
      </c>
      <c r="AP106" s="2">
        <f t="shared" si="21"/>
        <v>0.97739002925982443</v>
      </c>
      <c r="AQ106" s="2">
        <f t="shared" ref="AQ106:AZ115" si="22">0.03156*AQ$85+$AC106</f>
        <v>1.0089500292598244</v>
      </c>
      <c r="AR106" s="2">
        <f t="shared" si="22"/>
        <v>1.0405100292598244</v>
      </c>
      <c r="AS106" s="2">
        <f t="shared" si="22"/>
        <v>1.0720700292598244</v>
      </c>
      <c r="AT106" s="2">
        <f t="shared" si="22"/>
        <v>1.1036300292598245</v>
      </c>
      <c r="AU106" s="2">
        <f t="shared" si="22"/>
        <v>1.1351900292598245</v>
      </c>
      <c r="AV106" s="2">
        <f t="shared" si="22"/>
        <v>1.1667500292598243</v>
      </c>
      <c r="AW106" s="2">
        <f t="shared" si="22"/>
        <v>1.1983100292598245</v>
      </c>
      <c r="AX106" s="2">
        <f t="shared" si="22"/>
        <v>1.2298700292598244</v>
      </c>
      <c r="AY106" s="2">
        <f t="shared" si="22"/>
        <v>1.2614300292598244</v>
      </c>
      <c r="AZ106" s="2">
        <f t="shared" si="22"/>
        <v>1.2929900292598244</v>
      </c>
      <c r="BA106" s="2">
        <f t="shared" ref="BA106:BJ115" si="23">0.03156*BA$85+$AC106</f>
        <v>1.3245500292598242</v>
      </c>
      <c r="BB106" s="2">
        <f t="shared" si="23"/>
        <v>1.3561100292598245</v>
      </c>
      <c r="BC106" s="2">
        <f t="shared" si="23"/>
        <v>1.3876700292598243</v>
      </c>
      <c r="BD106" s="2">
        <f t="shared" si="23"/>
        <v>1.4192300292598243</v>
      </c>
      <c r="BE106" s="2">
        <f t="shared" si="23"/>
        <v>1.4507900292598244</v>
      </c>
      <c r="BF106" s="2">
        <f t="shared" si="23"/>
        <v>1.4823500292598244</v>
      </c>
      <c r="BG106" s="2">
        <f t="shared" si="23"/>
        <v>1.5139100292598244</v>
      </c>
      <c r="BH106" s="2">
        <f t="shared" si="23"/>
        <v>1.5454700292598242</v>
      </c>
      <c r="BI106" s="2">
        <f t="shared" si="23"/>
        <v>1.5770300292598245</v>
      </c>
      <c r="BJ106" s="2">
        <f t="shared" si="23"/>
        <v>1.6085900292598243</v>
      </c>
      <c r="BK106" s="2">
        <f t="shared" ref="BK106:BT115" si="24">0.03156*BK$85+$AC106</f>
        <v>1.6401500292598243</v>
      </c>
      <c r="BL106" s="2">
        <f t="shared" si="24"/>
        <v>1.6717100292598244</v>
      </c>
      <c r="BM106" s="2">
        <f t="shared" si="24"/>
        <v>1.7032700292598244</v>
      </c>
      <c r="BN106" s="2">
        <f t="shared" si="24"/>
        <v>1.7348300292598244</v>
      </c>
      <c r="BO106" s="2">
        <f t="shared" si="24"/>
        <v>1.7663900292598245</v>
      </c>
      <c r="BP106" s="2">
        <f t="shared" si="24"/>
        <v>1.7979500292598243</v>
      </c>
      <c r="BQ106" s="2">
        <f t="shared" si="24"/>
        <v>1.8295100292598243</v>
      </c>
      <c r="BR106" s="2">
        <f t="shared" si="24"/>
        <v>1.8610700292598243</v>
      </c>
      <c r="BS106" s="2">
        <f t="shared" si="24"/>
        <v>1.8926300292598244</v>
      </c>
      <c r="BT106" s="2">
        <f t="shared" si="24"/>
        <v>1.9241900292598244</v>
      </c>
      <c r="BU106" s="2">
        <f t="shared" ref="BU106:CD115" si="25">0.03156*BU$85+$AC106</f>
        <v>1.9557500292598244</v>
      </c>
      <c r="BV106" s="2">
        <f t="shared" si="25"/>
        <v>1.9873100292598243</v>
      </c>
      <c r="BW106" s="2">
        <f t="shared" si="25"/>
        <v>2.0188700292598245</v>
      </c>
      <c r="BX106" s="2">
        <f t="shared" si="25"/>
        <v>2.0504300292598243</v>
      </c>
      <c r="BY106" s="2">
        <f t="shared" si="25"/>
        <v>2.0819900292598241</v>
      </c>
      <c r="BZ106" s="2">
        <f t="shared" si="25"/>
        <v>2.1135500292598244</v>
      </c>
      <c r="CA106" s="2">
        <f t="shared" si="25"/>
        <v>2.1451100292598246</v>
      </c>
      <c r="CB106" s="2">
        <f t="shared" si="25"/>
        <v>2.1766700292598244</v>
      </c>
      <c r="CC106" s="2">
        <f t="shared" si="25"/>
        <v>2.2082300292598243</v>
      </c>
      <c r="CD106" s="2">
        <f t="shared" si="25"/>
        <v>2.2397900292598241</v>
      </c>
      <c r="CE106" s="2">
        <f t="shared" ref="CE106:CN115" si="26">0.03156*CE$85+$AC106</f>
        <v>2.2713500292598243</v>
      </c>
      <c r="CF106" s="2">
        <f t="shared" si="26"/>
        <v>2.3029100292598246</v>
      </c>
      <c r="CG106" s="2">
        <f t="shared" si="26"/>
        <v>2.3344700292598244</v>
      </c>
      <c r="CH106" s="2">
        <f t="shared" si="26"/>
        <v>2.3660300292598242</v>
      </c>
      <c r="CI106" s="2">
        <f t="shared" si="26"/>
        <v>2.397590029259824</v>
      </c>
      <c r="CJ106" s="2">
        <f t="shared" si="26"/>
        <v>2.4291500292598243</v>
      </c>
      <c r="CK106" s="2">
        <f t="shared" si="26"/>
        <v>2.4607100292598245</v>
      </c>
      <c r="CL106" s="2">
        <f t="shared" si="26"/>
        <v>2.4922700292598243</v>
      </c>
      <c r="CM106" s="2">
        <f t="shared" si="26"/>
        <v>2.5238300292598241</v>
      </c>
      <c r="CN106" s="2">
        <f t="shared" si="26"/>
        <v>2.5553900292598244</v>
      </c>
      <c r="CO106" s="2">
        <f t="shared" ref="CO106:CX115" si="27">0.03156*CO$85+$AC106</f>
        <v>2.5869500292598242</v>
      </c>
      <c r="CP106" s="2">
        <f t="shared" si="27"/>
        <v>2.6185100292598245</v>
      </c>
      <c r="CQ106" s="2">
        <f t="shared" si="27"/>
        <v>2.6500700292598243</v>
      </c>
      <c r="CR106" s="2">
        <f t="shared" si="27"/>
        <v>2.6816300292598241</v>
      </c>
      <c r="CS106" s="2">
        <f t="shared" si="27"/>
        <v>2.7131900292598239</v>
      </c>
      <c r="CT106" s="2">
        <f t="shared" si="27"/>
        <v>2.7447500292598246</v>
      </c>
      <c r="CU106" s="2">
        <f t="shared" si="27"/>
        <v>2.7763100292598244</v>
      </c>
      <c r="CV106" s="2">
        <f t="shared" si="27"/>
        <v>2.8078700292598242</v>
      </c>
      <c r="CW106" s="2">
        <f t="shared" si="27"/>
        <v>2.839430029259824</v>
      </c>
      <c r="CX106" s="2">
        <f t="shared" si="27"/>
        <v>2.8709900292598247</v>
      </c>
      <c r="CY106" s="2">
        <f t="shared" ref="CY106:DH115" si="28">0.03156*CY$85+$AC106</f>
        <v>2.9025500292598245</v>
      </c>
      <c r="CZ106" s="2">
        <f t="shared" si="28"/>
        <v>2.9341100292598243</v>
      </c>
      <c r="DA106" s="2">
        <f t="shared" si="28"/>
        <v>2.9656700292598241</v>
      </c>
      <c r="DB106" s="2">
        <f t="shared" si="28"/>
        <v>2.997230029259824</v>
      </c>
      <c r="DC106" s="2">
        <f t="shared" si="28"/>
        <v>3.0287900292598247</v>
      </c>
      <c r="DD106" s="2">
        <f t="shared" si="28"/>
        <v>3.0603500292598245</v>
      </c>
      <c r="DE106" s="2">
        <f t="shared" si="28"/>
        <v>3.0919100292598243</v>
      </c>
      <c r="DF106" s="2">
        <f t="shared" si="28"/>
        <v>3.1234700292598241</v>
      </c>
      <c r="DG106" s="2">
        <f t="shared" si="28"/>
        <v>3.1550300292598239</v>
      </c>
      <c r="DH106" s="2">
        <f t="shared" si="28"/>
        <v>3.1865900292598246</v>
      </c>
      <c r="DI106" s="2">
        <f t="shared" ref="DI106:DR115" si="29">0.03156*DI$85+$AC106</f>
        <v>3.2181500292598244</v>
      </c>
      <c r="DJ106" s="2">
        <f t="shared" si="29"/>
        <v>3.2497100292598242</v>
      </c>
      <c r="DK106" s="2">
        <f t="shared" si="29"/>
        <v>3.281270029259824</v>
      </c>
      <c r="DL106" s="2">
        <f t="shared" si="29"/>
        <v>3.3128300292598238</v>
      </c>
      <c r="DM106" s="2">
        <f t="shared" si="29"/>
        <v>3.3443900292598245</v>
      </c>
      <c r="DN106" s="2">
        <f t="shared" si="29"/>
        <v>3.3759500292598243</v>
      </c>
      <c r="DO106" s="2">
        <f t="shared" si="29"/>
        <v>3.4075100292598242</v>
      </c>
      <c r="DP106" s="2">
        <f t="shared" si="29"/>
        <v>3.439070029259824</v>
      </c>
      <c r="DQ106" s="2">
        <f t="shared" si="29"/>
        <v>3.4706300292598247</v>
      </c>
      <c r="DR106" s="2">
        <f t="shared" si="29"/>
        <v>3.5021900292598245</v>
      </c>
      <c r="DS106" s="2">
        <f t="shared" ref="DS106:EB115" si="30">0.03156*DS$85+$AC106</f>
        <v>3.5337500292598243</v>
      </c>
      <c r="DT106" s="2">
        <f t="shared" si="30"/>
        <v>3.5653100292598241</v>
      </c>
      <c r="DU106" s="2">
        <f t="shared" si="30"/>
        <v>3.5968700292598239</v>
      </c>
      <c r="DV106" s="2">
        <f t="shared" si="30"/>
        <v>3.6284300292598246</v>
      </c>
      <c r="DW106" s="2">
        <f t="shared" si="30"/>
        <v>3.6599900292598244</v>
      </c>
      <c r="DX106" s="2">
        <f t="shared" si="30"/>
        <v>3.6915500292598242</v>
      </c>
      <c r="DY106" s="2">
        <f t="shared" si="30"/>
        <v>3.723110029259824</v>
      </c>
      <c r="DZ106" s="2">
        <f t="shared" si="30"/>
        <v>3.7546700292598238</v>
      </c>
      <c r="EA106" s="2">
        <f t="shared" si="30"/>
        <v>3.7862300292598245</v>
      </c>
      <c r="EB106" s="2">
        <f t="shared" si="30"/>
        <v>3.8177900292598244</v>
      </c>
    </row>
    <row r="107" spans="14:132" ht="38.1" customHeight="1">
      <c r="AC107" s="157">
        <f t="shared" si="0"/>
        <v>0.67578994526032843</v>
      </c>
      <c r="AF107" s="159">
        <v>6.6</v>
      </c>
      <c r="AG107" s="2">
        <f t="shared" si="21"/>
        <v>0.70734994526032846</v>
      </c>
      <c r="AH107" s="2">
        <f t="shared" si="21"/>
        <v>0.73890994526032838</v>
      </c>
      <c r="AI107" s="2">
        <f t="shared" si="21"/>
        <v>0.77046994526032841</v>
      </c>
      <c r="AJ107" s="2">
        <f t="shared" si="21"/>
        <v>0.80202994526032845</v>
      </c>
      <c r="AK107" s="2">
        <f t="shared" si="21"/>
        <v>0.83358994526032837</v>
      </c>
      <c r="AL107" s="2">
        <f t="shared" si="21"/>
        <v>0.8651499452603284</v>
      </c>
      <c r="AM107" s="2">
        <f t="shared" si="21"/>
        <v>0.89670994526032843</v>
      </c>
      <c r="AN107" s="2">
        <f t="shared" si="21"/>
        <v>0.92826994526032847</v>
      </c>
      <c r="AO107" s="2">
        <f t="shared" si="21"/>
        <v>0.95982994526032839</v>
      </c>
      <c r="AP107" s="2">
        <f t="shared" si="21"/>
        <v>0.99138994526032842</v>
      </c>
      <c r="AQ107" s="2">
        <f t="shared" si="22"/>
        <v>1.0229499452603283</v>
      </c>
      <c r="AR107" s="2">
        <f t="shared" si="22"/>
        <v>1.0545099452603284</v>
      </c>
      <c r="AS107" s="2">
        <f t="shared" si="22"/>
        <v>1.0860699452603284</v>
      </c>
      <c r="AT107" s="2">
        <f t="shared" si="22"/>
        <v>1.1176299452603284</v>
      </c>
      <c r="AU107" s="2">
        <f t="shared" si="22"/>
        <v>1.1491899452603285</v>
      </c>
      <c r="AV107" s="2">
        <f t="shared" si="22"/>
        <v>1.1807499452603283</v>
      </c>
      <c r="AW107" s="2">
        <f t="shared" si="22"/>
        <v>1.2123099452603285</v>
      </c>
      <c r="AX107" s="2">
        <f t="shared" si="22"/>
        <v>1.2438699452603283</v>
      </c>
      <c r="AY107" s="2">
        <f t="shared" si="22"/>
        <v>1.2754299452603284</v>
      </c>
      <c r="AZ107" s="2">
        <f t="shared" si="22"/>
        <v>1.3069899452603284</v>
      </c>
      <c r="BA107" s="2">
        <f t="shared" si="23"/>
        <v>1.3385499452603282</v>
      </c>
      <c r="BB107" s="2">
        <f t="shared" si="23"/>
        <v>1.3701099452603285</v>
      </c>
      <c r="BC107" s="2">
        <f t="shared" si="23"/>
        <v>1.4016699452603283</v>
      </c>
      <c r="BD107" s="2">
        <f t="shared" si="23"/>
        <v>1.4332299452603283</v>
      </c>
      <c r="BE107" s="2">
        <f t="shared" si="23"/>
        <v>1.4647899452603284</v>
      </c>
      <c r="BF107" s="2">
        <f t="shared" si="23"/>
        <v>1.4963499452603284</v>
      </c>
      <c r="BG107" s="2">
        <f t="shared" si="23"/>
        <v>1.5279099452603284</v>
      </c>
      <c r="BH107" s="2">
        <f t="shared" si="23"/>
        <v>1.5594699452603282</v>
      </c>
      <c r="BI107" s="2">
        <f t="shared" si="23"/>
        <v>1.5910299452603285</v>
      </c>
      <c r="BJ107" s="2">
        <f t="shared" si="23"/>
        <v>1.6225899452603283</v>
      </c>
      <c r="BK107" s="2">
        <f t="shared" si="24"/>
        <v>1.6541499452603283</v>
      </c>
      <c r="BL107" s="2">
        <f t="shared" si="24"/>
        <v>1.6857099452603284</v>
      </c>
      <c r="BM107" s="2">
        <f t="shared" si="24"/>
        <v>1.7172699452603284</v>
      </c>
      <c r="BN107" s="2">
        <f t="shared" si="24"/>
        <v>1.7488299452603284</v>
      </c>
      <c r="BO107" s="2">
        <f t="shared" si="24"/>
        <v>1.7803899452603285</v>
      </c>
      <c r="BP107" s="2">
        <f t="shared" si="24"/>
        <v>1.8119499452603283</v>
      </c>
      <c r="BQ107" s="2">
        <f t="shared" si="24"/>
        <v>1.8435099452603283</v>
      </c>
      <c r="BR107" s="2">
        <f t="shared" si="24"/>
        <v>1.8750699452603283</v>
      </c>
      <c r="BS107" s="2">
        <f t="shared" si="24"/>
        <v>1.9066299452603284</v>
      </c>
      <c r="BT107" s="2">
        <f t="shared" si="24"/>
        <v>1.9381899452603284</v>
      </c>
      <c r="BU107" s="2">
        <f t="shared" si="25"/>
        <v>1.9697499452603284</v>
      </c>
      <c r="BV107" s="2">
        <f t="shared" si="25"/>
        <v>2.0013099452603282</v>
      </c>
      <c r="BW107" s="2">
        <f t="shared" si="25"/>
        <v>2.0328699452603285</v>
      </c>
      <c r="BX107" s="2">
        <f t="shared" si="25"/>
        <v>2.0644299452603283</v>
      </c>
      <c r="BY107" s="2">
        <f t="shared" si="25"/>
        <v>2.0959899452603281</v>
      </c>
      <c r="BZ107" s="2">
        <f t="shared" si="25"/>
        <v>2.1275499452603284</v>
      </c>
      <c r="CA107" s="2">
        <f t="shared" si="25"/>
        <v>2.1591099452603286</v>
      </c>
      <c r="CB107" s="2">
        <f t="shared" si="25"/>
        <v>2.1906699452603284</v>
      </c>
      <c r="CC107" s="2">
        <f t="shared" si="25"/>
        <v>2.2222299452603282</v>
      </c>
      <c r="CD107" s="2">
        <f t="shared" si="25"/>
        <v>2.2537899452603281</v>
      </c>
      <c r="CE107" s="2">
        <f t="shared" si="26"/>
        <v>2.2853499452603283</v>
      </c>
      <c r="CF107" s="2">
        <f t="shared" si="26"/>
        <v>2.3169099452603286</v>
      </c>
      <c r="CG107" s="2">
        <f t="shared" si="26"/>
        <v>2.3484699452603284</v>
      </c>
      <c r="CH107" s="2">
        <f t="shared" si="26"/>
        <v>2.3800299452603282</v>
      </c>
      <c r="CI107" s="2">
        <f t="shared" si="26"/>
        <v>2.411589945260328</v>
      </c>
      <c r="CJ107" s="2">
        <f t="shared" si="26"/>
        <v>2.4431499452603282</v>
      </c>
      <c r="CK107" s="2">
        <f t="shared" si="26"/>
        <v>2.4747099452603285</v>
      </c>
      <c r="CL107" s="2">
        <f t="shared" si="26"/>
        <v>2.5062699452603283</v>
      </c>
      <c r="CM107" s="2">
        <f t="shared" si="26"/>
        <v>2.5378299452603281</v>
      </c>
      <c r="CN107" s="2">
        <f t="shared" si="26"/>
        <v>2.5693899452603284</v>
      </c>
      <c r="CO107" s="2">
        <f t="shared" si="27"/>
        <v>2.6009499452603282</v>
      </c>
      <c r="CP107" s="2">
        <f t="shared" si="27"/>
        <v>2.6325099452603284</v>
      </c>
      <c r="CQ107" s="2">
        <f t="shared" si="27"/>
        <v>2.6640699452603283</v>
      </c>
      <c r="CR107" s="2">
        <f t="shared" si="27"/>
        <v>2.6956299452603281</v>
      </c>
      <c r="CS107" s="2">
        <f t="shared" si="27"/>
        <v>2.7271899452603279</v>
      </c>
      <c r="CT107" s="2">
        <f t="shared" si="27"/>
        <v>2.7587499452603286</v>
      </c>
      <c r="CU107" s="2">
        <f t="shared" si="27"/>
        <v>2.7903099452603284</v>
      </c>
      <c r="CV107" s="2">
        <f t="shared" si="27"/>
        <v>2.8218699452603282</v>
      </c>
      <c r="CW107" s="2">
        <f t="shared" si="27"/>
        <v>2.853429945260328</v>
      </c>
      <c r="CX107" s="2">
        <f t="shared" si="27"/>
        <v>2.8849899452603287</v>
      </c>
      <c r="CY107" s="2">
        <f t="shared" si="28"/>
        <v>2.9165499452603285</v>
      </c>
      <c r="CZ107" s="2">
        <f t="shared" si="28"/>
        <v>2.9481099452603283</v>
      </c>
      <c r="DA107" s="2">
        <f t="shared" si="28"/>
        <v>2.9796699452603281</v>
      </c>
      <c r="DB107" s="2">
        <f t="shared" si="28"/>
        <v>3.0112299452603279</v>
      </c>
      <c r="DC107" s="2">
        <f t="shared" si="28"/>
        <v>3.0427899452603286</v>
      </c>
      <c r="DD107" s="2">
        <f t="shared" si="28"/>
        <v>3.0743499452603285</v>
      </c>
      <c r="DE107" s="2">
        <f t="shared" si="28"/>
        <v>3.1059099452603283</v>
      </c>
      <c r="DF107" s="2">
        <f t="shared" si="28"/>
        <v>3.1374699452603281</v>
      </c>
      <c r="DG107" s="2">
        <f t="shared" si="28"/>
        <v>3.1690299452603279</v>
      </c>
      <c r="DH107" s="2">
        <f t="shared" si="28"/>
        <v>3.2005899452603286</v>
      </c>
      <c r="DI107" s="2">
        <f t="shared" si="29"/>
        <v>3.2321499452603284</v>
      </c>
      <c r="DJ107" s="2">
        <f t="shared" si="29"/>
        <v>3.2637099452603282</v>
      </c>
      <c r="DK107" s="2">
        <f t="shared" si="29"/>
        <v>3.295269945260328</v>
      </c>
      <c r="DL107" s="2">
        <f t="shared" si="29"/>
        <v>3.3268299452603278</v>
      </c>
      <c r="DM107" s="2">
        <f t="shared" si="29"/>
        <v>3.3583899452603285</v>
      </c>
      <c r="DN107" s="2">
        <f t="shared" si="29"/>
        <v>3.3899499452603283</v>
      </c>
      <c r="DO107" s="2">
        <f t="shared" si="29"/>
        <v>3.4215099452603281</v>
      </c>
      <c r="DP107" s="2">
        <f t="shared" si="29"/>
        <v>3.453069945260328</v>
      </c>
      <c r="DQ107" s="2">
        <f t="shared" si="29"/>
        <v>3.4846299452603287</v>
      </c>
      <c r="DR107" s="2">
        <f t="shared" si="29"/>
        <v>3.5161899452603285</v>
      </c>
      <c r="DS107" s="2">
        <f t="shared" si="30"/>
        <v>3.5477499452603283</v>
      </c>
      <c r="DT107" s="2">
        <f t="shared" si="30"/>
        <v>3.5793099452603281</v>
      </c>
      <c r="DU107" s="2">
        <f t="shared" si="30"/>
        <v>3.6108699452603279</v>
      </c>
      <c r="DV107" s="2">
        <f t="shared" si="30"/>
        <v>3.6424299452603286</v>
      </c>
      <c r="DW107" s="2">
        <f t="shared" si="30"/>
        <v>3.6739899452603284</v>
      </c>
      <c r="DX107" s="2">
        <f t="shared" si="30"/>
        <v>3.7055499452603282</v>
      </c>
      <c r="DY107" s="2">
        <f t="shared" si="30"/>
        <v>3.737109945260328</v>
      </c>
      <c r="DZ107" s="2">
        <f t="shared" si="30"/>
        <v>3.7686699452603278</v>
      </c>
      <c r="EA107" s="2">
        <f t="shared" si="30"/>
        <v>3.8002299452603285</v>
      </c>
      <c r="EB107" s="2">
        <f t="shared" si="30"/>
        <v>3.8317899452603283</v>
      </c>
    </row>
    <row r="108" spans="14:132" ht="15.75" thickBot="1">
      <c r="N108" s="16" t="s">
        <v>236</v>
      </c>
      <c r="AC108" s="157">
        <f t="shared" si="0"/>
        <v>0.68978986126083242</v>
      </c>
      <c r="AF108" s="159">
        <v>6.7</v>
      </c>
      <c r="AG108" s="2">
        <f t="shared" si="21"/>
        <v>0.72134986126083245</v>
      </c>
      <c r="AH108" s="2">
        <f t="shared" si="21"/>
        <v>0.75290986126083237</v>
      </c>
      <c r="AI108" s="2">
        <f t="shared" si="21"/>
        <v>0.7844698612608324</v>
      </c>
      <c r="AJ108" s="2">
        <f t="shared" si="21"/>
        <v>0.81602986126083243</v>
      </c>
      <c r="AK108" s="2">
        <f t="shared" si="21"/>
        <v>0.84758986126083236</v>
      </c>
      <c r="AL108" s="2">
        <f t="shared" si="21"/>
        <v>0.87914986126083239</v>
      </c>
      <c r="AM108" s="2">
        <f t="shared" si="21"/>
        <v>0.91070986126083242</v>
      </c>
      <c r="AN108" s="2">
        <f t="shared" si="21"/>
        <v>0.94226986126083245</v>
      </c>
      <c r="AO108" s="2">
        <f t="shared" si="21"/>
        <v>0.97382986126083237</v>
      </c>
      <c r="AP108" s="2">
        <f t="shared" si="21"/>
        <v>1.0053898612608325</v>
      </c>
      <c r="AQ108" s="2">
        <f t="shared" si="22"/>
        <v>1.0369498612608323</v>
      </c>
      <c r="AR108" s="2">
        <f t="shared" si="22"/>
        <v>1.0685098612608324</v>
      </c>
      <c r="AS108" s="2">
        <f t="shared" si="22"/>
        <v>1.1000698612608324</v>
      </c>
      <c r="AT108" s="2">
        <f t="shared" si="22"/>
        <v>1.1316298612608324</v>
      </c>
      <c r="AU108" s="2">
        <f t="shared" si="22"/>
        <v>1.1631898612608325</v>
      </c>
      <c r="AV108" s="2">
        <f t="shared" si="22"/>
        <v>1.1947498612608323</v>
      </c>
      <c r="AW108" s="2">
        <f t="shared" si="22"/>
        <v>1.2263098612608325</v>
      </c>
      <c r="AX108" s="2">
        <f t="shared" si="22"/>
        <v>1.2578698612608323</v>
      </c>
      <c r="AY108" s="2">
        <f t="shared" si="22"/>
        <v>1.2894298612608324</v>
      </c>
      <c r="AZ108" s="2">
        <f t="shared" si="22"/>
        <v>1.3209898612608324</v>
      </c>
      <c r="BA108" s="2">
        <f t="shared" si="23"/>
        <v>1.3525498612608322</v>
      </c>
      <c r="BB108" s="2">
        <f t="shared" si="23"/>
        <v>1.3841098612608325</v>
      </c>
      <c r="BC108" s="2">
        <f t="shared" si="23"/>
        <v>1.4156698612608323</v>
      </c>
      <c r="BD108" s="2">
        <f t="shared" si="23"/>
        <v>1.4472298612608323</v>
      </c>
      <c r="BE108" s="2">
        <f t="shared" si="23"/>
        <v>1.4787898612608323</v>
      </c>
      <c r="BF108" s="2">
        <f t="shared" si="23"/>
        <v>1.5103498612608324</v>
      </c>
      <c r="BG108" s="2">
        <f t="shared" si="23"/>
        <v>1.5419098612608324</v>
      </c>
      <c r="BH108" s="2">
        <f t="shared" si="23"/>
        <v>1.5734698612608322</v>
      </c>
      <c r="BI108" s="2">
        <f t="shared" si="23"/>
        <v>1.6050298612608325</v>
      </c>
      <c r="BJ108" s="2">
        <f t="shared" si="23"/>
        <v>1.6365898612608323</v>
      </c>
      <c r="BK108" s="2">
        <f t="shared" si="24"/>
        <v>1.6681498612608323</v>
      </c>
      <c r="BL108" s="2">
        <f t="shared" si="24"/>
        <v>1.6997098612608323</v>
      </c>
      <c r="BM108" s="2">
        <f t="shared" si="24"/>
        <v>1.7312698612608324</v>
      </c>
      <c r="BN108" s="2">
        <f t="shared" si="24"/>
        <v>1.7628298612608324</v>
      </c>
      <c r="BO108" s="2">
        <f t="shared" si="24"/>
        <v>1.7943898612608324</v>
      </c>
      <c r="BP108" s="2">
        <f t="shared" si="24"/>
        <v>1.8259498612608323</v>
      </c>
      <c r="BQ108" s="2">
        <f t="shared" si="24"/>
        <v>1.8575098612608323</v>
      </c>
      <c r="BR108" s="2">
        <f t="shared" si="24"/>
        <v>1.8890698612608323</v>
      </c>
      <c r="BS108" s="2">
        <f t="shared" si="24"/>
        <v>1.9206298612608323</v>
      </c>
      <c r="BT108" s="2">
        <f t="shared" si="24"/>
        <v>1.9521898612608324</v>
      </c>
      <c r="BU108" s="2">
        <f t="shared" si="25"/>
        <v>1.9837498612608324</v>
      </c>
      <c r="BV108" s="2">
        <f t="shared" si="25"/>
        <v>2.0153098612608322</v>
      </c>
      <c r="BW108" s="2">
        <f t="shared" si="25"/>
        <v>2.0468698612608325</v>
      </c>
      <c r="BX108" s="2">
        <f t="shared" si="25"/>
        <v>2.0784298612608323</v>
      </c>
      <c r="BY108" s="2">
        <f t="shared" si="25"/>
        <v>2.1099898612608321</v>
      </c>
      <c r="BZ108" s="2">
        <f t="shared" si="25"/>
        <v>2.1415498612608324</v>
      </c>
      <c r="CA108" s="2">
        <f t="shared" si="25"/>
        <v>2.1731098612608326</v>
      </c>
      <c r="CB108" s="2">
        <f t="shared" si="25"/>
        <v>2.2046698612608324</v>
      </c>
      <c r="CC108" s="2">
        <f t="shared" si="25"/>
        <v>2.2362298612608322</v>
      </c>
      <c r="CD108" s="2">
        <f t="shared" si="25"/>
        <v>2.267789861260832</v>
      </c>
      <c r="CE108" s="2">
        <f t="shared" si="26"/>
        <v>2.2993498612608323</v>
      </c>
      <c r="CF108" s="2">
        <f t="shared" si="26"/>
        <v>2.3309098612608325</v>
      </c>
      <c r="CG108" s="2">
        <f t="shared" si="26"/>
        <v>2.3624698612608324</v>
      </c>
      <c r="CH108" s="2">
        <f t="shared" si="26"/>
        <v>2.3940298612608322</v>
      </c>
      <c r="CI108" s="2">
        <f t="shared" si="26"/>
        <v>2.425589861260832</v>
      </c>
      <c r="CJ108" s="2">
        <f t="shared" si="26"/>
        <v>2.4571498612608322</v>
      </c>
      <c r="CK108" s="2">
        <f t="shared" si="26"/>
        <v>2.4887098612608325</v>
      </c>
      <c r="CL108" s="2">
        <f t="shared" si="26"/>
        <v>2.5202698612608323</v>
      </c>
      <c r="CM108" s="2">
        <f t="shared" si="26"/>
        <v>2.5518298612608321</v>
      </c>
      <c r="CN108" s="2">
        <f t="shared" si="26"/>
        <v>2.5833898612608324</v>
      </c>
      <c r="CO108" s="2">
        <f t="shared" si="27"/>
        <v>2.6149498612608322</v>
      </c>
      <c r="CP108" s="2">
        <f t="shared" si="27"/>
        <v>2.6465098612608324</v>
      </c>
      <c r="CQ108" s="2">
        <f t="shared" si="27"/>
        <v>2.6780698612608322</v>
      </c>
      <c r="CR108" s="2">
        <f t="shared" si="27"/>
        <v>2.7096298612608321</v>
      </c>
      <c r="CS108" s="2">
        <f t="shared" si="27"/>
        <v>2.7411898612608319</v>
      </c>
      <c r="CT108" s="2">
        <f t="shared" si="27"/>
        <v>2.7727498612608326</v>
      </c>
      <c r="CU108" s="2">
        <f t="shared" si="27"/>
        <v>2.8043098612608324</v>
      </c>
      <c r="CV108" s="2">
        <f t="shared" si="27"/>
        <v>2.8358698612608322</v>
      </c>
      <c r="CW108" s="2">
        <f t="shared" si="27"/>
        <v>2.867429861260832</v>
      </c>
      <c r="CX108" s="2">
        <f t="shared" si="27"/>
        <v>2.8989898612608327</v>
      </c>
      <c r="CY108" s="2">
        <f t="shared" si="28"/>
        <v>2.9305498612608325</v>
      </c>
      <c r="CZ108" s="2">
        <f t="shared" si="28"/>
        <v>2.9621098612608323</v>
      </c>
      <c r="DA108" s="2">
        <f t="shared" si="28"/>
        <v>2.9936698612608321</v>
      </c>
      <c r="DB108" s="2">
        <f t="shared" si="28"/>
        <v>3.0252298612608319</v>
      </c>
      <c r="DC108" s="2">
        <f t="shared" si="28"/>
        <v>3.0567898612608326</v>
      </c>
      <c r="DD108" s="2">
        <f t="shared" si="28"/>
        <v>3.0883498612608324</v>
      </c>
      <c r="DE108" s="2">
        <f t="shared" si="28"/>
        <v>3.1199098612608323</v>
      </c>
      <c r="DF108" s="2">
        <f t="shared" si="28"/>
        <v>3.1514698612608321</v>
      </c>
      <c r="DG108" s="2">
        <f t="shared" si="28"/>
        <v>3.1830298612608319</v>
      </c>
      <c r="DH108" s="2">
        <f t="shared" si="28"/>
        <v>3.2145898612608326</v>
      </c>
      <c r="DI108" s="2">
        <f t="shared" si="29"/>
        <v>3.2461498612608324</v>
      </c>
      <c r="DJ108" s="2">
        <f t="shared" si="29"/>
        <v>3.2777098612608322</v>
      </c>
      <c r="DK108" s="2">
        <f t="shared" si="29"/>
        <v>3.309269861260832</v>
      </c>
      <c r="DL108" s="2">
        <f t="shared" si="29"/>
        <v>3.3408298612608318</v>
      </c>
      <c r="DM108" s="2">
        <f t="shared" si="29"/>
        <v>3.3723898612608325</v>
      </c>
      <c r="DN108" s="2">
        <f t="shared" si="29"/>
        <v>3.4039498612608323</v>
      </c>
      <c r="DO108" s="2">
        <f t="shared" si="29"/>
        <v>3.4355098612608321</v>
      </c>
      <c r="DP108" s="2">
        <f t="shared" si="29"/>
        <v>3.4670698612608319</v>
      </c>
      <c r="DQ108" s="2">
        <f t="shared" si="29"/>
        <v>3.4986298612608326</v>
      </c>
      <c r="DR108" s="2">
        <f t="shared" si="29"/>
        <v>3.5301898612608325</v>
      </c>
      <c r="DS108" s="2">
        <f t="shared" si="30"/>
        <v>3.5617498612608323</v>
      </c>
      <c r="DT108" s="2">
        <f t="shared" si="30"/>
        <v>3.5933098612608321</v>
      </c>
      <c r="DU108" s="2">
        <f t="shared" si="30"/>
        <v>3.6248698612608319</v>
      </c>
      <c r="DV108" s="2">
        <f t="shared" si="30"/>
        <v>3.6564298612608326</v>
      </c>
      <c r="DW108" s="2">
        <f t="shared" si="30"/>
        <v>3.6879898612608324</v>
      </c>
      <c r="DX108" s="2">
        <f t="shared" si="30"/>
        <v>3.7195498612608322</v>
      </c>
      <c r="DY108" s="2">
        <f t="shared" si="30"/>
        <v>3.751109861260832</v>
      </c>
      <c r="DZ108" s="2">
        <f t="shared" si="30"/>
        <v>3.7826698612608318</v>
      </c>
      <c r="EA108" s="2">
        <f t="shared" si="30"/>
        <v>3.8142298612608325</v>
      </c>
      <c r="EB108" s="2">
        <f t="shared" si="30"/>
        <v>3.8457898612608323</v>
      </c>
    </row>
    <row r="109" spans="14:132">
      <c r="N109" s="306" t="s">
        <v>237</v>
      </c>
      <c r="O109" s="307"/>
      <c r="P109" s="308" t="s">
        <v>238</v>
      </c>
      <c r="Q109" s="309"/>
      <c r="AC109" s="157">
        <f t="shared" si="0"/>
        <v>0.7037897772613364</v>
      </c>
      <c r="AF109" s="159">
        <v>6.8</v>
      </c>
      <c r="AG109" s="2">
        <f t="shared" si="21"/>
        <v>0.73534977726133643</v>
      </c>
      <c r="AH109" s="2">
        <f t="shared" si="21"/>
        <v>0.76690977726133636</v>
      </c>
      <c r="AI109" s="2">
        <f t="shared" si="21"/>
        <v>0.79846977726133639</v>
      </c>
      <c r="AJ109" s="2">
        <f t="shared" si="21"/>
        <v>0.83002977726133642</v>
      </c>
      <c r="AK109" s="2">
        <f t="shared" si="21"/>
        <v>0.86158977726133634</v>
      </c>
      <c r="AL109" s="2">
        <f t="shared" si="21"/>
        <v>0.89314977726133638</v>
      </c>
      <c r="AM109" s="2">
        <f t="shared" si="21"/>
        <v>0.92470977726133641</v>
      </c>
      <c r="AN109" s="2">
        <f t="shared" si="21"/>
        <v>0.95626977726133644</v>
      </c>
      <c r="AO109" s="2">
        <f t="shared" si="21"/>
        <v>0.98782977726133636</v>
      </c>
      <c r="AP109" s="2">
        <f t="shared" si="21"/>
        <v>1.0193897772613365</v>
      </c>
      <c r="AQ109" s="2">
        <f t="shared" si="22"/>
        <v>1.0509497772613363</v>
      </c>
      <c r="AR109" s="2">
        <f t="shared" si="22"/>
        <v>1.0825097772613363</v>
      </c>
      <c r="AS109" s="2">
        <f t="shared" si="22"/>
        <v>1.1140697772613364</v>
      </c>
      <c r="AT109" s="2">
        <f t="shared" si="22"/>
        <v>1.1456297772613364</v>
      </c>
      <c r="AU109" s="2">
        <f t="shared" si="22"/>
        <v>1.1771897772613364</v>
      </c>
      <c r="AV109" s="2">
        <f t="shared" si="22"/>
        <v>1.2087497772613363</v>
      </c>
      <c r="AW109" s="2">
        <f t="shared" si="22"/>
        <v>1.2403097772613365</v>
      </c>
      <c r="AX109" s="2">
        <f t="shared" si="22"/>
        <v>1.2718697772613363</v>
      </c>
      <c r="AY109" s="2">
        <f t="shared" si="22"/>
        <v>1.3034297772613364</v>
      </c>
      <c r="AZ109" s="2">
        <f t="shared" si="22"/>
        <v>1.3349897772613364</v>
      </c>
      <c r="BA109" s="2">
        <f t="shared" si="23"/>
        <v>1.3665497772613362</v>
      </c>
      <c r="BB109" s="2">
        <f t="shared" si="23"/>
        <v>1.3981097772613365</v>
      </c>
      <c r="BC109" s="2">
        <f t="shared" si="23"/>
        <v>1.4296697772613363</v>
      </c>
      <c r="BD109" s="2">
        <f t="shared" si="23"/>
        <v>1.4612297772613363</v>
      </c>
      <c r="BE109" s="2">
        <f t="shared" si="23"/>
        <v>1.4927897772613363</v>
      </c>
      <c r="BF109" s="2">
        <f t="shared" si="23"/>
        <v>1.5243497772613364</v>
      </c>
      <c r="BG109" s="2">
        <f t="shared" si="23"/>
        <v>1.5559097772613364</v>
      </c>
      <c r="BH109" s="2">
        <f t="shared" si="23"/>
        <v>1.5874697772613362</v>
      </c>
      <c r="BI109" s="2">
        <f t="shared" si="23"/>
        <v>1.6190297772613365</v>
      </c>
      <c r="BJ109" s="2">
        <f t="shared" si="23"/>
        <v>1.6505897772613363</v>
      </c>
      <c r="BK109" s="2">
        <f t="shared" si="24"/>
        <v>1.6821497772613363</v>
      </c>
      <c r="BL109" s="2">
        <f t="shared" si="24"/>
        <v>1.7137097772613363</v>
      </c>
      <c r="BM109" s="2">
        <f t="shared" si="24"/>
        <v>1.7452697772613364</v>
      </c>
      <c r="BN109" s="2">
        <f t="shared" si="24"/>
        <v>1.7768297772613364</v>
      </c>
      <c r="BO109" s="2">
        <f t="shared" si="24"/>
        <v>1.8083897772613364</v>
      </c>
      <c r="BP109" s="2">
        <f t="shared" si="24"/>
        <v>1.8399497772613362</v>
      </c>
      <c r="BQ109" s="2">
        <f t="shared" si="24"/>
        <v>1.8715097772613363</v>
      </c>
      <c r="BR109" s="2">
        <f t="shared" si="24"/>
        <v>1.9030697772613363</v>
      </c>
      <c r="BS109" s="2">
        <f t="shared" si="24"/>
        <v>1.9346297772613363</v>
      </c>
      <c r="BT109" s="2">
        <f t="shared" si="24"/>
        <v>1.9661897772613364</v>
      </c>
      <c r="BU109" s="2">
        <f t="shared" si="25"/>
        <v>1.9977497772613364</v>
      </c>
      <c r="BV109" s="2">
        <f t="shared" si="25"/>
        <v>2.0293097772613362</v>
      </c>
      <c r="BW109" s="2">
        <f t="shared" si="25"/>
        <v>2.0608697772613365</v>
      </c>
      <c r="BX109" s="2">
        <f t="shared" si="25"/>
        <v>2.0924297772613363</v>
      </c>
      <c r="BY109" s="2">
        <f t="shared" si="25"/>
        <v>2.1239897772613361</v>
      </c>
      <c r="BZ109" s="2">
        <f t="shared" si="25"/>
        <v>2.1555497772613363</v>
      </c>
      <c r="CA109" s="2">
        <f t="shared" si="25"/>
        <v>2.1871097772613366</v>
      </c>
      <c r="CB109" s="2">
        <f t="shared" si="25"/>
        <v>2.2186697772613364</v>
      </c>
      <c r="CC109" s="2">
        <f t="shared" si="25"/>
        <v>2.2502297772613362</v>
      </c>
      <c r="CD109" s="2">
        <f t="shared" si="25"/>
        <v>2.281789777261336</v>
      </c>
      <c r="CE109" s="2">
        <f t="shared" si="26"/>
        <v>2.3133497772613363</v>
      </c>
      <c r="CF109" s="2">
        <f t="shared" si="26"/>
        <v>2.3449097772613365</v>
      </c>
      <c r="CG109" s="2">
        <f t="shared" si="26"/>
        <v>2.3764697772613363</v>
      </c>
      <c r="CH109" s="2">
        <f t="shared" si="26"/>
        <v>2.4080297772613362</v>
      </c>
      <c r="CI109" s="2">
        <f t="shared" si="26"/>
        <v>2.439589777261336</v>
      </c>
      <c r="CJ109" s="2">
        <f t="shared" si="26"/>
        <v>2.4711497772613362</v>
      </c>
      <c r="CK109" s="2">
        <f t="shared" si="26"/>
        <v>2.5027097772613365</v>
      </c>
      <c r="CL109" s="2">
        <f t="shared" si="26"/>
        <v>2.5342697772613363</v>
      </c>
      <c r="CM109" s="2">
        <f t="shared" si="26"/>
        <v>2.5658297772613361</v>
      </c>
      <c r="CN109" s="2">
        <f t="shared" si="26"/>
        <v>2.5973897772613364</v>
      </c>
      <c r="CO109" s="2">
        <f t="shared" si="27"/>
        <v>2.6289497772613362</v>
      </c>
      <c r="CP109" s="2">
        <f t="shared" si="27"/>
        <v>2.6605097772613364</v>
      </c>
      <c r="CQ109" s="2">
        <f t="shared" si="27"/>
        <v>2.6920697772613362</v>
      </c>
      <c r="CR109" s="2">
        <f t="shared" si="27"/>
        <v>2.723629777261336</v>
      </c>
      <c r="CS109" s="2">
        <f t="shared" si="27"/>
        <v>2.7551897772613358</v>
      </c>
      <c r="CT109" s="2">
        <f t="shared" si="27"/>
        <v>2.7867497772613365</v>
      </c>
      <c r="CU109" s="2">
        <f t="shared" si="27"/>
        <v>2.8183097772613364</v>
      </c>
      <c r="CV109" s="2">
        <f t="shared" si="27"/>
        <v>2.8498697772613362</v>
      </c>
      <c r="CW109" s="2">
        <f t="shared" si="27"/>
        <v>2.881429777261336</v>
      </c>
      <c r="CX109" s="2">
        <f t="shared" si="27"/>
        <v>2.9129897772613367</v>
      </c>
      <c r="CY109" s="2">
        <f t="shared" si="28"/>
        <v>2.9445497772613365</v>
      </c>
      <c r="CZ109" s="2">
        <f t="shared" si="28"/>
        <v>2.9761097772613363</v>
      </c>
      <c r="DA109" s="2">
        <f t="shared" si="28"/>
        <v>3.0076697772613361</v>
      </c>
      <c r="DB109" s="2">
        <f t="shared" si="28"/>
        <v>3.0392297772613359</v>
      </c>
      <c r="DC109" s="2">
        <f t="shared" si="28"/>
        <v>3.0707897772613366</v>
      </c>
      <c r="DD109" s="2">
        <f t="shared" si="28"/>
        <v>3.1023497772613364</v>
      </c>
      <c r="DE109" s="2">
        <f t="shared" si="28"/>
        <v>3.1339097772613362</v>
      </c>
      <c r="DF109" s="2">
        <f t="shared" si="28"/>
        <v>3.165469777261336</v>
      </c>
      <c r="DG109" s="2">
        <f t="shared" si="28"/>
        <v>3.1970297772613359</v>
      </c>
      <c r="DH109" s="2">
        <f t="shared" si="28"/>
        <v>3.2285897772613366</v>
      </c>
      <c r="DI109" s="2">
        <f t="shared" si="29"/>
        <v>3.2601497772613364</v>
      </c>
      <c r="DJ109" s="2">
        <f t="shared" si="29"/>
        <v>3.2917097772613362</v>
      </c>
      <c r="DK109" s="2">
        <f t="shared" si="29"/>
        <v>3.323269777261336</v>
      </c>
      <c r="DL109" s="2">
        <f t="shared" si="29"/>
        <v>3.3548297772613358</v>
      </c>
      <c r="DM109" s="2">
        <f t="shared" si="29"/>
        <v>3.3863897772613365</v>
      </c>
      <c r="DN109" s="2">
        <f t="shared" si="29"/>
        <v>3.4179497772613363</v>
      </c>
      <c r="DO109" s="2">
        <f t="shared" si="29"/>
        <v>3.4495097772613361</v>
      </c>
      <c r="DP109" s="2">
        <f t="shared" si="29"/>
        <v>3.4810697772613359</v>
      </c>
      <c r="DQ109" s="2">
        <f t="shared" si="29"/>
        <v>3.5126297772613366</v>
      </c>
      <c r="DR109" s="2">
        <f t="shared" si="29"/>
        <v>3.5441897772613364</v>
      </c>
      <c r="DS109" s="2">
        <f t="shared" si="30"/>
        <v>3.5757497772613362</v>
      </c>
      <c r="DT109" s="2">
        <f t="shared" si="30"/>
        <v>3.6073097772613361</v>
      </c>
      <c r="DU109" s="2">
        <f t="shared" si="30"/>
        <v>3.6388697772613359</v>
      </c>
      <c r="DV109" s="2">
        <f t="shared" si="30"/>
        <v>3.6704297772613366</v>
      </c>
      <c r="DW109" s="2">
        <f t="shared" si="30"/>
        <v>3.7019897772613364</v>
      </c>
      <c r="DX109" s="2">
        <f t="shared" si="30"/>
        <v>3.7335497772613362</v>
      </c>
      <c r="DY109" s="2">
        <f t="shared" si="30"/>
        <v>3.765109777261336</v>
      </c>
      <c r="DZ109" s="2">
        <f t="shared" si="30"/>
        <v>3.7966697772613358</v>
      </c>
      <c r="EA109" s="2">
        <f t="shared" si="30"/>
        <v>3.8282297772613365</v>
      </c>
      <c r="EB109" s="2">
        <f t="shared" si="30"/>
        <v>3.8597897772613363</v>
      </c>
    </row>
    <row r="110" spans="14:132" ht="14.1" customHeight="1">
      <c r="N110" s="166" t="s">
        <v>239</v>
      </c>
      <c r="O110" s="167"/>
      <c r="P110" s="310">
        <v>0.15</v>
      </c>
      <c r="Q110" s="311"/>
      <c r="AC110" s="157">
        <f t="shared" si="0"/>
        <v>0.7177896932618405</v>
      </c>
      <c r="AF110" s="159">
        <v>6.9</v>
      </c>
      <c r="AG110" s="2">
        <f t="shared" si="21"/>
        <v>0.74934969326184053</v>
      </c>
      <c r="AH110" s="2">
        <f t="shared" si="21"/>
        <v>0.78090969326184045</v>
      </c>
      <c r="AI110" s="2">
        <f t="shared" si="21"/>
        <v>0.81246969326184049</v>
      </c>
      <c r="AJ110" s="2">
        <f t="shared" si="21"/>
        <v>0.84402969326184052</v>
      </c>
      <c r="AK110" s="2">
        <f t="shared" si="21"/>
        <v>0.87558969326184055</v>
      </c>
      <c r="AL110" s="2">
        <f t="shared" si="21"/>
        <v>0.90714969326184047</v>
      </c>
      <c r="AM110" s="2">
        <f t="shared" si="21"/>
        <v>0.93870969326184051</v>
      </c>
      <c r="AN110" s="2">
        <f t="shared" si="21"/>
        <v>0.97026969326184043</v>
      </c>
      <c r="AO110" s="2">
        <f t="shared" si="21"/>
        <v>1.0018296932618405</v>
      </c>
      <c r="AP110" s="2">
        <f t="shared" si="21"/>
        <v>1.0333896932618405</v>
      </c>
      <c r="AQ110" s="2">
        <f t="shared" si="22"/>
        <v>1.0649496932618405</v>
      </c>
      <c r="AR110" s="2">
        <f t="shared" si="22"/>
        <v>1.0965096932618406</v>
      </c>
      <c r="AS110" s="2">
        <f t="shared" si="22"/>
        <v>1.1280696932618404</v>
      </c>
      <c r="AT110" s="2">
        <f t="shared" si="22"/>
        <v>1.1596296932618404</v>
      </c>
      <c r="AU110" s="2">
        <f t="shared" si="22"/>
        <v>1.1911896932618404</v>
      </c>
      <c r="AV110" s="2">
        <f t="shared" si="22"/>
        <v>1.2227496932618405</v>
      </c>
      <c r="AW110" s="2">
        <f t="shared" si="22"/>
        <v>1.2543096932618405</v>
      </c>
      <c r="AX110" s="2">
        <f t="shared" si="22"/>
        <v>1.2858696932618403</v>
      </c>
      <c r="AY110" s="2">
        <f t="shared" si="22"/>
        <v>1.3174296932618406</v>
      </c>
      <c r="AZ110" s="2">
        <f t="shared" si="22"/>
        <v>1.3489896932618404</v>
      </c>
      <c r="BA110" s="2">
        <f t="shared" si="23"/>
        <v>1.3805496932618404</v>
      </c>
      <c r="BB110" s="2">
        <f t="shared" si="23"/>
        <v>1.4121096932618404</v>
      </c>
      <c r="BC110" s="2">
        <f t="shared" si="23"/>
        <v>1.4436696932618405</v>
      </c>
      <c r="BD110" s="2">
        <f t="shared" si="23"/>
        <v>1.4752296932618405</v>
      </c>
      <c r="BE110" s="2">
        <f t="shared" si="23"/>
        <v>1.5067896932618403</v>
      </c>
      <c r="BF110" s="2">
        <f t="shared" si="23"/>
        <v>1.5383496932618406</v>
      </c>
      <c r="BG110" s="2">
        <f t="shared" si="23"/>
        <v>1.5699096932618404</v>
      </c>
      <c r="BH110" s="2">
        <f t="shared" si="23"/>
        <v>1.6014696932618404</v>
      </c>
      <c r="BI110" s="2">
        <f t="shared" si="23"/>
        <v>1.6330296932618404</v>
      </c>
      <c r="BJ110" s="2">
        <f t="shared" si="23"/>
        <v>1.6645896932618405</v>
      </c>
      <c r="BK110" s="2">
        <f t="shared" si="24"/>
        <v>1.6961496932618405</v>
      </c>
      <c r="BL110" s="2">
        <f t="shared" si="24"/>
        <v>1.7277096932618403</v>
      </c>
      <c r="BM110" s="2">
        <f t="shared" si="24"/>
        <v>1.7592696932618406</v>
      </c>
      <c r="BN110" s="2">
        <f t="shared" si="24"/>
        <v>1.7908296932618404</v>
      </c>
      <c r="BO110" s="2">
        <f t="shared" si="24"/>
        <v>1.8223896932618406</v>
      </c>
      <c r="BP110" s="2">
        <f t="shared" si="24"/>
        <v>1.8539496932618404</v>
      </c>
      <c r="BQ110" s="2">
        <f t="shared" si="24"/>
        <v>1.8855096932618403</v>
      </c>
      <c r="BR110" s="2">
        <f t="shared" si="24"/>
        <v>1.9170696932618405</v>
      </c>
      <c r="BS110" s="2">
        <f t="shared" si="24"/>
        <v>1.9486296932618403</v>
      </c>
      <c r="BT110" s="2">
        <f t="shared" si="24"/>
        <v>1.9801896932618406</v>
      </c>
      <c r="BU110" s="2">
        <f t="shared" si="25"/>
        <v>2.0117496932618404</v>
      </c>
      <c r="BV110" s="2">
        <f t="shared" si="25"/>
        <v>2.0433096932618402</v>
      </c>
      <c r="BW110" s="2">
        <f t="shared" si="25"/>
        <v>2.0748696932618405</v>
      </c>
      <c r="BX110" s="2">
        <f t="shared" si="25"/>
        <v>2.1064296932618403</v>
      </c>
      <c r="BY110" s="2">
        <f t="shared" si="25"/>
        <v>2.1379896932618405</v>
      </c>
      <c r="BZ110" s="2">
        <f t="shared" si="25"/>
        <v>2.1695496932618403</v>
      </c>
      <c r="CA110" s="2">
        <f t="shared" si="25"/>
        <v>2.2011096932618406</v>
      </c>
      <c r="CB110" s="2">
        <f t="shared" si="25"/>
        <v>2.2326696932618404</v>
      </c>
      <c r="CC110" s="2">
        <f t="shared" si="25"/>
        <v>2.2642296932618402</v>
      </c>
      <c r="CD110" s="2">
        <f t="shared" si="25"/>
        <v>2.2957896932618405</v>
      </c>
      <c r="CE110" s="2">
        <f t="shared" si="26"/>
        <v>2.3273496932618403</v>
      </c>
      <c r="CF110" s="2">
        <f t="shared" si="26"/>
        <v>2.3589096932618405</v>
      </c>
      <c r="CG110" s="2">
        <f t="shared" si="26"/>
        <v>2.3904696932618403</v>
      </c>
      <c r="CH110" s="2">
        <f t="shared" si="26"/>
        <v>2.4220296932618406</v>
      </c>
      <c r="CI110" s="2">
        <f t="shared" si="26"/>
        <v>2.4535896932618404</v>
      </c>
      <c r="CJ110" s="2">
        <f t="shared" si="26"/>
        <v>2.4851496932618402</v>
      </c>
      <c r="CK110" s="2">
        <f t="shared" si="26"/>
        <v>2.5167096932618405</v>
      </c>
      <c r="CL110" s="2">
        <f t="shared" si="26"/>
        <v>2.5482696932618403</v>
      </c>
      <c r="CM110" s="2">
        <f t="shared" si="26"/>
        <v>2.5798296932618405</v>
      </c>
      <c r="CN110" s="2">
        <f t="shared" si="26"/>
        <v>2.6113896932618403</v>
      </c>
      <c r="CO110" s="2">
        <f t="shared" si="27"/>
        <v>2.6429496932618401</v>
      </c>
      <c r="CP110" s="2">
        <f t="shared" si="27"/>
        <v>2.6745096932618404</v>
      </c>
      <c r="CQ110" s="2">
        <f t="shared" si="27"/>
        <v>2.7060696932618402</v>
      </c>
      <c r="CR110" s="2">
        <f t="shared" si="27"/>
        <v>2.7376296932618405</v>
      </c>
      <c r="CS110" s="2">
        <f t="shared" si="27"/>
        <v>2.7691896932618403</v>
      </c>
      <c r="CT110" s="2">
        <f t="shared" si="27"/>
        <v>2.8007496932618405</v>
      </c>
      <c r="CU110" s="2">
        <f t="shared" si="27"/>
        <v>2.8323096932618403</v>
      </c>
      <c r="CV110" s="2">
        <f t="shared" si="27"/>
        <v>2.8638696932618406</v>
      </c>
      <c r="CW110" s="2">
        <f t="shared" si="27"/>
        <v>2.8954296932618404</v>
      </c>
      <c r="CX110" s="2">
        <f t="shared" si="27"/>
        <v>2.9269896932618407</v>
      </c>
      <c r="CY110" s="2">
        <f t="shared" si="28"/>
        <v>2.9585496932618405</v>
      </c>
      <c r="CZ110" s="2">
        <f t="shared" si="28"/>
        <v>2.9901096932618403</v>
      </c>
      <c r="DA110" s="2">
        <f t="shared" si="28"/>
        <v>3.0216696932618405</v>
      </c>
      <c r="DB110" s="2">
        <f t="shared" si="28"/>
        <v>3.0532296932618403</v>
      </c>
      <c r="DC110" s="2">
        <f t="shared" si="28"/>
        <v>3.0847896932618406</v>
      </c>
      <c r="DD110" s="2">
        <f t="shared" si="28"/>
        <v>3.1163496932618404</v>
      </c>
      <c r="DE110" s="2">
        <f t="shared" si="28"/>
        <v>3.1479096932618402</v>
      </c>
      <c r="DF110" s="2">
        <f t="shared" si="28"/>
        <v>3.1794696932618405</v>
      </c>
      <c r="DG110" s="2">
        <f t="shared" si="28"/>
        <v>3.2110296932618403</v>
      </c>
      <c r="DH110" s="2">
        <f t="shared" si="28"/>
        <v>3.2425896932618405</v>
      </c>
      <c r="DI110" s="2">
        <f t="shared" si="29"/>
        <v>3.2741496932618404</v>
      </c>
      <c r="DJ110" s="2">
        <f t="shared" si="29"/>
        <v>3.3057096932618406</v>
      </c>
      <c r="DK110" s="2">
        <f t="shared" si="29"/>
        <v>3.3372696932618404</v>
      </c>
      <c r="DL110" s="2">
        <f t="shared" si="29"/>
        <v>3.3688296932618402</v>
      </c>
      <c r="DM110" s="2">
        <f t="shared" si="29"/>
        <v>3.4003896932618405</v>
      </c>
      <c r="DN110" s="2">
        <f t="shared" si="29"/>
        <v>3.4319496932618403</v>
      </c>
      <c r="DO110" s="2">
        <f t="shared" si="29"/>
        <v>3.4635096932618405</v>
      </c>
      <c r="DP110" s="2">
        <f t="shared" si="29"/>
        <v>3.4950696932618404</v>
      </c>
      <c r="DQ110" s="2">
        <f t="shared" si="29"/>
        <v>3.5266296932618406</v>
      </c>
      <c r="DR110" s="2">
        <f t="shared" si="29"/>
        <v>3.5581896932618404</v>
      </c>
      <c r="DS110" s="2">
        <f t="shared" si="30"/>
        <v>3.5897496932618402</v>
      </c>
      <c r="DT110" s="2">
        <f t="shared" si="30"/>
        <v>3.6213096932618405</v>
      </c>
      <c r="DU110" s="2">
        <f t="shared" si="30"/>
        <v>3.6528696932618403</v>
      </c>
      <c r="DV110" s="2">
        <f t="shared" si="30"/>
        <v>3.6844296932618406</v>
      </c>
      <c r="DW110" s="2">
        <f t="shared" si="30"/>
        <v>3.7159896932618404</v>
      </c>
      <c r="DX110" s="2">
        <f t="shared" si="30"/>
        <v>3.7475496932618402</v>
      </c>
      <c r="DY110" s="2">
        <f t="shared" si="30"/>
        <v>3.7791096932618404</v>
      </c>
      <c r="DZ110" s="2">
        <f t="shared" si="30"/>
        <v>3.8106696932618402</v>
      </c>
      <c r="EA110" s="2">
        <f t="shared" si="30"/>
        <v>3.8422296932618405</v>
      </c>
      <c r="EB110" s="2">
        <f t="shared" si="30"/>
        <v>3.8737896932618403</v>
      </c>
    </row>
    <row r="111" spans="14:132" ht="14.1" customHeight="1">
      <c r="N111" s="166" t="s">
        <v>240</v>
      </c>
      <c r="O111" s="167"/>
      <c r="P111" s="310">
        <v>0.25</v>
      </c>
      <c r="Q111" s="311"/>
      <c r="AC111" s="157">
        <f t="shared" si="0"/>
        <v>0.73178960926234449</v>
      </c>
      <c r="AF111" s="159">
        <v>7</v>
      </c>
      <c r="AG111" s="2">
        <f t="shared" si="21"/>
        <v>0.76334960926234452</v>
      </c>
      <c r="AH111" s="2">
        <f t="shared" si="21"/>
        <v>0.79490960926234444</v>
      </c>
      <c r="AI111" s="2">
        <f t="shared" si="21"/>
        <v>0.82646960926234447</v>
      </c>
      <c r="AJ111" s="2">
        <f t="shared" si="21"/>
        <v>0.85802960926234451</v>
      </c>
      <c r="AK111" s="3">
        <f t="shared" si="21"/>
        <v>0.88958960926234454</v>
      </c>
      <c r="AL111" s="2">
        <f t="shared" si="21"/>
        <v>0.92114960926234446</v>
      </c>
      <c r="AM111" s="2">
        <f t="shared" si="21"/>
        <v>0.95270960926234449</v>
      </c>
      <c r="AN111" s="2">
        <f t="shared" si="21"/>
        <v>0.98426960926234441</v>
      </c>
      <c r="AO111" s="2">
        <f t="shared" si="21"/>
        <v>1.0158296092623444</v>
      </c>
      <c r="AP111" s="2">
        <f t="shared" si="21"/>
        <v>1.0473896092623445</v>
      </c>
      <c r="AQ111" s="2">
        <f t="shared" si="22"/>
        <v>1.0789496092623445</v>
      </c>
      <c r="AR111" s="2">
        <f t="shared" si="22"/>
        <v>1.1105096092623445</v>
      </c>
      <c r="AS111" s="2">
        <f t="shared" si="22"/>
        <v>1.1420696092623444</v>
      </c>
      <c r="AT111" s="2">
        <f t="shared" si="22"/>
        <v>1.1736296092623444</v>
      </c>
      <c r="AU111" s="2">
        <f t="shared" si="22"/>
        <v>1.2051896092623444</v>
      </c>
      <c r="AV111" s="2">
        <f t="shared" si="22"/>
        <v>1.2367496092623445</v>
      </c>
      <c r="AW111" s="2">
        <f t="shared" si="22"/>
        <v>1.2683096092623445</v>
      </c>
      <c r="AX111" s="2">
        <f t="shared" si="22"/>
        <v>1.2998696092623443</v>
      </c>
      <c r="AY111" s="2">
        <f t="shared" si="22"/>
        <v>1.3314296092623445</v>
      </c>
      <c r="AZ111" s="2">
        <f t="shared" si="22"/>
        <v>1.3629896092623444</v>
      </c>
      <c r="BA111" s="2">
        <f t="shared" si="23"/>
        <v>1.3945496092623444</v>
      </c>
      <c r="BB111" s="2">
        <f t="shared" si="23"/>
        <v>1.4261096092623444</v>
      </c>
      <c r="BC111" s="2">
        <f t="shared" si="23"/>
        <v>1.4576696092623445</v>
      </c>
      <c r="BD111" s="2">
        <f t="shared" si="23"/>
        <v>1.4892296092623445</v>
      </c>
      <c r="BE111" s="2">
        <f t="shared" si="23"/>
        <v>1.5207896092623443</v>
      </c>
      <c r="BF111" s="2">
        <f t="shared" si="23"/>
        <v>1.5523496092623446</v>
      </c>
      <c r="BG111" s="2">
        <f t="shared" si="23"/>
        <v>1.5839096092623444</v>
      </c>
      <c r="BH111" s="2">
        <f t="shared" si="23"/>
        <v>1.6154696092623444</v>
      </c>
      <c r="BI111" s="2">
        <f t="shared" si="23"/>
        <v>1.6470296092623444</v>
      </c>
      <c r="BJ111" s="2">
        <f t="shared" si="23"/>
        <v>1.6785896092623445</v>
      </c>
      <c r="BK111" s="2">
        <f t="shared" si="24"/>
        <v>1.7101496092623445</v>
      </c>
      <c r="BL111" s="2">
        <f t="shared" si="24"/>
        <v>1.7417096092623443</v>
      </c>
      <c r="BM111" s="2">
        <f t="shared" si="24"/>
        <v>1.7732696092623446</v>
      </c>
      <c r="BN111" s="2">
        <f t="shared" si="24"/>
        <v>1.8048296092623444</v>
      </c>
      <c r="BO111" s="2">
        <f t="shared" si="24"/>
        <v>1.8363896092623446</v>
      </c>
      <c r="BP111" s="2">
        <f t="shared" si="24"/>
        <v>1.8679496092623444</v>
      </c>
      <c r="BQ111" s="2">
        <f t="shared" si="24"/>
        <v>1.8995096092623442</v>
      </c>
      <c r="BR111" s="2">
        <f t="shared" si="24"/>
        <v>1.9310696092623445</v>
      </c>
      <c r="BS111" s="2">
        <f t="shared" si="24"/>
        <v>1.9626296092623443</v>
      </c>
      <c r="BT111" s="2">
        <f t="shared" si="24"/>
        <v>1.9941896092623446</v>
      </c>
      <c r="BU111" s="2">
        <f t="shared" si="25"/>
        <v>2.0257496092623444</v>
      </c>
      <c r="BV111" s="2">
        <f t="shared" si="25"/>
        <v>2.0573096092623442</v>
      </c>
      <c r="BW111" s="2">
        <f t="shared" si="25"/>
        <v>2.0888696092623444</v>
      </c>
      <c r="BX111" s="2">
        <f t="shared" si="25"/>
        <v>2.1204296092623443</v>
      </c>
      <c r="BY111" s="2">
        <f t="shared" si="25"/>
        <v>2.1519896092623445</v>
      </c>
      <c r="BZ111" s="2">
        <f t="shared" si="25"/>
        <v>2.1835496092623443</v>
      </c>
      <c r="CA111" s="2">
        <f t="shared" si="25"/>
        <v>2.2151096092623446</v>
      </c>
      <c r="CB111" s="2">
        <f t="shared" si="25"/>
        <v>2.2466696092623444</v>
      </c>
      <c r="CC111" s="2">
        <f t="shared" si="25"/>
        <v>2.2782296092623442</v>
      </c>
      <c r="CD111" s="2">
        <f t="shared" si="25"/>
        <v>2.3097896092623444</v>
      </c>
      <c r="CE111" s="2">
        <f t="shared" si="26"/>
        <v>2.3413496092623443</v>
      </c>
      <c r="CF111" s="2">
        <f t="shared" si="26"/>
        <v>2.3729096092623445</v>
      </c>
      <c r="CG111" s="2">
        <f t="shared" si="26"/>
        <v>2.4044696092623443</v>
      </c>
      <c r="CH111" s="2">
        <f t="shared" si="26"/>
        <v>2.4360296092623446</v>
      </c>
      <c r="CI111" s="2">
        <f t="shared" si="26"/>
        <v>2.4675896092623444</v>
      </c>
      <c r="CJ111" s="2">
        <f t="shared" si="26"/>
        <v>2.4991496092623442</v>
      </c>
      <c r="CK111" s="2">
        <f t="shared" si="26"/>
        <v>2.5307096092623445</v>
      </c>
      <c r="CL111" s="2">
        <f t="shared" si="26"/>
        <v>2.5622696092623443</v>
      </c>
      <c r="CM111" s="2">
        <f t="shared" si="26"/>
        <v>2.5938296092623445</v>
      </c>
      <c r="CN111" s="2">
        <f t="shared" si="26"/>
        <v>2.6253896092623443</v>
      </c>
      <c r="CO111" s="2">
        <f t="shared" si="27"/>
        <v>2.6569496092623441</v>
      </c>
      <c r="CP111" s="2">
        <f t="shared" si="27"/>
        <v>2.6885096092623444</v>
      </c>
      <c r="CQ111" s="2">
        <f t="shared" si="27"/>
        <v>2.7200696092623442</v>
      </c>
      <c r="CR111" s="2">
        <f t="shared" si="27"/>
        <v>2.7516296092623445</v>
      </c>
      <c r="CS111" s="2">
        <f t="shared" si="27"/>
        <v>2.7831896092623443</v>
      </c>
      <c r="CT111" s="2">
        <f t="shared" si="27"/>
        <v>2.8147496092623445</v>
      </c>
      <c r="CU111" s="2">
        <f t="shared" si="27"/>
        <v>2.8463096092623443</v>
      </c>
      <c r="CV111" s="2">
        <f t="shared" si="27"/>
        <v>2.8778696092623446</v>
      </c>
      <c r="CW111" s="2">
        <f t="shared" si="27"/>
        <v>2.9094296092623444</v>
      </c>
      <c r="CX111" s="2">
        <f t="shared" si="27"/>
        <v>2.9409896092623447</v>
      </c>
      <c r="CY111" s="2">
        <f t="shared" si="28"/>
        <v>2.9725496092623445</v>
      </c>
      <c r="CZ111" s="2">
        <f t="shared" si="28"/>
        <v>3.0041096092623443</v>
      </c>
      <c r="DA111" s="2">
        <f t="shared" si="28"/>
        <v>3.0356696092623445</v>
      </c>
      <c r="DB111" s="2">
        <f t="shared" si="28"/>
        <v>3.0672296092623443</v>
      </c>
      <c r="DC111" s="2">
        <f t="shared" si="28"/>
        <v>3.0987896092623446</v>
      </c>
      <c r="DD111" s="2">
        <f t="shared" si="28"/>
        <v>3.1303496092623444</v>
      </c>
      <c r="DE111" s="2">
        <f t="shared" si="28"/>
        <v>3.1619096092623442</v>
      </c>
      <c r="DF111" s="2">
        <f t="shared" si="28"/>
        <v>3.1934696092623445</v>
      </c>
      <c r="DG111" s="2">
        <f t="shared" si="28"/>
        <v>3.2250296092623443</v>
      </c>
      <c r="DH111" s="2">
        <f t="shared" si="28"/>
        <v>3.2565896092623445</v>
      </c>
      <c r="DI111" s="2">
        <f t="shared" si="29"/>
        <v>3.2881496092623443</v>
      </c>
      <c r="DJ111" s="2">
        <f t="shared" si="29"/>
        <v>3.3197096092623446</v>
      </c>
      <c r="DK111" s="2">
        <f t="shared" si="29"/>
        <v>3.3512696092623444</v>
      </c>
      <c r="DL111" s="2">
        <f t="shared" si="29"/>
        <v>3.3828296092623442</v>
      </c>
      <c r="DM111" s="2">
        <f t="shared" si="29"/>
        <v>3.4143896092623445</v>
      </c>
      <c r="DN111" s="2">
        <f t="shared" si="29"/>
        <v>3.4459496092623443</v>
      </c>
      <c r="DO111" s="2">
        <f t="shared" si="29"/>
        <v>3.4775096092623445</v>
      </c>
      <c r="DP111" s="2">
        <f t="shared" si="29"/>
        <v>3.5090696092623443</v>
      </c>
      <c r="DQ111" s="2">
        <f t="shared" si="29"/>
        <v>3.5406296092623446</v>
      </c>
      <c r="DR111" s="2">
        <f t="shared" si="29"/>
        <v>3.5721896092623444</v>
      </c>
      <c r="DS111" s="2">
        <f t="shared" si="30"/>
        <v>3.6037496092623442</v>
      </c>
      <c r="DT111" s="2">
        <f t="shared" si="30"/>
        <v>3.6353096092623445</v>
      </c>
      <c r="DU111" s="2">
        <f t="shared" si="30"/>
        <v>3.6668696092623443</v>
      </c>
      <c r="DV111" s="2">
        <f t="shared" si="30"/>
        <v>3.6984296092623445</v>
      </c>
      <c r="DW111" s="2">
        <f t="shared" si="30"/>
        <v>3.7299896092623444</v>
      </c>
      <c r="DX111" s="2">
        <f t="shared" si="30"/>
        <v>3.7615496092623442</v>
      </c>
      <c r="DY111" s="2">
        <f t="shared" si="30"/>
        <v>3.7931096092623444</v>
      </c>
      <c r="DZ111" s="2">
        <f t="shared" si="30"/>
        <v>3.8246696092623442</v>
      </c>
      <c r="EA111" s="2">
        <f t="shared" si="30"/>
        <v>3.8562296092623445</v>
      </c>
      <c r="EB111" s="2">
        <f t="shared" si="30"/>
        <v>3.8877896092623443</v>
      </c>
    </row>
    <row r="112" spans="14:132" ht="15" thickBot="1">
      <c r="N112" s="168" t="s">
        <v>241</v>
      </c>
      <c r="O112" s="169"/>
      <c r="P112" s="298">
        <v>0.1</v>
      </c>
      <c r="Q112" s="299"/>
      <c r="AC112" s="157">
        <f t="shared" si="0"/>
        <v>0.74578952526284836</v>
      </c>
      <c r="AF112" s="159">
        <v>7.1</v>
      </c>
      <c r="AG112" s="2">
        <f t="shared" si="21"/>
        <v>0.7773495252628484</v>
      </c>
      <c r="AH112" s="2">
        <f t="shared" si="21"/>
        <v>0.80890952526284832</v>
      </c>
      <c r="AI112" s="2">
        <f t="shared" si="21"/>
        <v>0.84046952526284835</v>
      </c>
      <c r="AJ112" s="2">
        <f t="shared" si="21"/>
        <v>0.87202952526284838</v>
      </c>
      <c r="AK112" s="2">
        <f t="shared" si="21"/>
        <v>0.9035895252628483</v>
      </c>
      <c r="AL112" s="2">
        <f t="shared" si="21"/>
        <v>0.93514952526284834</v>
      </c>
      <c r="AM112" s="2">
        <f t="shared" si="21"/>
        <v>0.96670952526284837</v>
      </c>
      <c r="AN112" s="2">
        <f t="shared" si="21"/>
        <v>0.9982695252628484</v>
      </c>
      <c r="AO112" s="2">
        <f t="shared" si="21"/>
        <v>1.0298295252628482</v>
      </c>
      <c r="AP112" s="2">
        <f t="shared" si="21"/>
        <v>1.0613895252628485</v>
      </c>
      <c r="AQ112" s="2">
        <f t="shared" si="22"/>
        <v>1.0929495252628483</v>
      </c>
      <c r="AR112" s="2">
        <f t="shared" si="22"/>
        <v>1.1245095252628483</v>
      </c>
      <c r="AS112" s="2">
        <f t="shared" si="22"/>
        <v>1.1560695252628483</v>
      </c>
      <c r="AT112" s="2">
        <f t="shared" si="22"/>
        <v>1.1876295252628484</v>
      </c>
      <c r="AU112" s="2">
        <f t="shared" si="22"/>
        <v>1.2191895252628484</v>
      </c>
      <c r="AV112" s="2">
        <f t="shared" si="22"/>
        <v>1.2507495252628482</v>
      </c>
      <c r="AW112" s="2">
        <f t="shared" si="22"/>
        <v>1.2823095252628485</v>
      </c>
      <c r="AX112" s="2">
        <f t="shared" si="22"/>
        <v>1.3138695252628483</v>
      </c>
      <c r="AY112" s="2">
        <f t="shared" si="22"/>
        <v>1.3454295252628483</v>
      </c>
      <c r="AZ112" s="2">
        <f t="shared" si="22"/>
        <v>1.3769895252628483</v>
      </c>
      <c r="BA112" s="2">
        <f t="shared" si="23"/>
        <v>1.4085495252628482</v>
      </c>
      <c r="BB112" s="2">
        <f t="shared" si="23"/>
        <v>1.4401095252628484</v>
      </c>
      <c r="BC112" s="2">
        <f t="shared" si="23"/>
        <v>1.4716695252628482</v>
      </c>
      <c r="BD112" s="2">
        <f t="shared" si="23"/>
        <v>1.5032295252628483</v>
      </c>
      <c r="BE112" s="2">
        <f t="shared" si="23"/>
        <v>1.5347895252628483</v>
      </c>
      <c r="BF112" s="2">
        <f t="shared" si="23"/>
        <v>1.5663495252628483</v>
      </c>
      <c r="BG112" s="2">
        <f t="shared" si="23"/>
        <v>1.5979095252628484</v>
      </c>
      <c r="BH112" s="2">
        <f t="shared" si="23"/>
        <v>1.6294695252628482</v>
      </c>
      <c r="BI112" s="2">
        <f t="shared" si="23"/>
        <v>1.6610295252628484</v>
      </c>
      <c r="BJ112" s="2">
        <f t="shared" si="23"/>
        <v>1.6925895252628482</v>
      </c>
      <c r="BK112" s="2">
        <f t="shared" si="24"/>
        <v>1.7241495252628483</v>
      </c>
      <c r="BL112" s="2">
        <f t="shared" si="24"/>
        <v>1.7557095252628483</v>
      </c>
      <c r="BM112" s="2">
        <f t="shared" si="24"/>
        <v>1.7872695252628483</v>
      </c>
      <c r="BN112" s="2">
        <f t="shared" si="24"/>
        <v>1.8188295252628484</v>
      </c>
      <c r="BO112" s="2">
        <f t="shared" si="24"/>
        <v>1.8503895252628484</v>
      </c>
      <c r="BP112" s="2">
        <f t="shared" si="24"/>
        <v>1.8819495252628482</v>
      </c>
      <c r="BQ112" s="2">
        <f t="shared" si="24"/>
        <v>1.9135095252628482</v>
      </c>
      <c r="BR112" s="2">
        <f t="shared" si="24"/>
        <v>1.9450695252628483</v>
      </c>
      <c r="BS112" s="2">
        <f t="shared" si="24"/>
        <v>1.9766295252628483</v>
      </c>
      <c r="BT112" s="2">
        <f t="shared" si="24"/>
        <v>2.0081895252628481</v>
      </c>
      <c r="BU112" s="2">
        <f t="shared" si="25"/>
        <v>2.0397495252628484</v>
      </c>
      <c r="BV112" s="2">
        <f t="shared" si="25"/>
        <v>2.0713095252628482</v>
      </c>
      <c r="BW112" s="2">
        <f t="shared" si="25"/>
        <v>2.1028695252628484</v>
      </c>
      <c r="BX112" s="2">
        <f t="shared" si="25"/>
        <v>2.1344295252628482</v>
      </c>
      <c r="BY112" s="2">
        <f t="shared" si="25"/>
        <v>2.165989525262848</v>
      </c>
      <c r="BZ112" s="2">
        <f t="shared" si="25"/>
        <v>2.1975495252628483</v>
      </c>
      <c r="CA112" s="2">
        <f t="shared" si="25"/>
        <v>2.2291095252628486</v>
      </c>
      <c r="CB112" s="2">
        <f t="shared" si="25"/>
        <v>2.2606695252628484</v>
      </c>
      <c r="CC112" s="2">
        <f t="shared" si="25"/>
        <v>2.2922295252628482</v>
      </c>
      <c r="CD112" s="2">
        <f t="shared" si="25"/>
        <v>2.323789525262848</v>
      </c>
      <c r="CE112" s="2">
        <f t="shared" si="26"/>
        <v>2.3553495252628482</v>
      </c>
      <c r="CF112" s="2">
        <f t="shared" si="26"/>
        <v>2.3869095252628485</v>
      </c>
      <c r="CG112" s="2">
        <f t="shared" si="26"/>
        <v>2.4184695252628483</v>
      </c>
      <c r="CH112" s="2">
        <f t="shared" si="26"/>
        <v>2.4500295252628481</v>
      </c>
      <c r="CI112" s="2">
        <f t="shared" si="26"/>
        <v>2.4815895252628479</v>
      </c>
      <c r="CJ112" s="2">
        <f t="shared" si="26"/>
        <v>2.5131495252628482</v>
      </c>
      <c r="CK112" s="2">
        <f t="shared" si="26"/>
        <v>2.5447095252628484</v>
      </c>
      <c r="CL112" s="2">
        <f t="shared" si="26"/>
        <v>2.5762695252628482</v>
      </c>
      <c r="CM112" s="2">
        <f t="shared" si="26"/>
        <v>2.6078295252628481</v>
      </c>
      <c r="CN112" s="2">
        <f t="shared" si="26"/>
        <v>2.6393895252628483</v>
      </c>
      <c r="CO112" s="2">
        <f t="shared" si="27"/>
        <v>2.6709495252628481</v>
      </c>
      <c r="CP112" s="2">
        <f t="shared" si="27"/>
        <v>2.7025095252628484</v>
      </c>
      <c r="CQ112" s="2">
        <f t="shared" si="27"/>
        <v>2.7340695252628482</v>
      </c>
      <c r="CR112" s="2">
        <f t="shared" si="27"/>
        <v>2.765629525262848</v>
      </c>
      <c r="CS112" s="2">
        <f t="shared" si="27"/>
        <v>2.7971895252628478</v>
      </c>
      <c r="CT112" s="2">
        <f t="shared" si="27"/>
        <v>2.8287495252628485</v>
      </c>
      <c r="CU112" s="2">
        <f t="shared" si="27"/>
        <v>2.8603095252628483</v>
      </c>
      <c r="CV112" s="2">
        <f t="shared" si="27"/>
        <v>2.8918695252628481</v>
      </c>
      <c r="CW112" s="2">
        <f t="shared" si="27"/>
        <v>2.9234295252628479</v>
      </c>
      <c r="CX112" s="2">
        <f t="shared" si="27"/>
        <v>2.9549895252628486</v>
      </c>
      <c r="CY112" s="2">
        <f t="shared" si="28"/>
        <v>2.9865495252628484</v>
      </c>
      <c r="CZ112" s="2">
        <f t="shared" si="28"/>
        <v>3.0181095252628483</v>
      </c>
      <c r="DA112" s="2">
        <f t="shared" si="28"/>
        <v>3.0496695252628481</v>
      </c>
      <c r="DB112" s="2">
        <f t="shared" si="28"/>
        <v>3.0812295252628479</v>
      </c>
      <c r="DC112" s="2">
        <f t="shared" si="28"/>
        <v>3.1127895252628486</v>
      </c>
      <c r="DD112" s="2">
        <f t="shared" si="28"/>
        <v>3.1443495252628484</v>
      </c>
      <c r="DE112" s="2">
        <f t="shared" si="28"/>
        <v>3.1759095252628482</v>
      </c>
      <c r="DF112" s="2">
        <f t="shared" si="28"/>
        <v>3.207469525262848</v>
      </c>
      <c r="DG112" s="2">
        <f t="shared" si="28"/>
        <v>3.2390295252628478</v>
      </c>
      <c r="DH112" s="2">
        <f t="shared" si="28"/>
        <v>3.2705895252628485</v>
      </c>
      <c r="DI112" s="2">
        <f t="shared" si="29"/>
        <v>3.3021495252628483</v>
      </c>
      <c r="DJ112" s="2">
        <f t="shared" si="29"/>
        <v>3.3337095252628481</v>
      </c>
      <c r="DK112" s="2">
        <f t="shared" si="29"/>
        <v>3.3652695252628479</v>
      </c>
      <c r="DL112" s="2">
        <f t="shared" si="29"/>
        <v>3.3968295252628478</v>
      </c>
      <c r="DM112" s="2">
        <f t="shared" si="29"/>
        <v>3.4283895252628485</v>
      </c>
      <c r="DN112" s="2">
        <f t="shared" si="29"/>
        <v>3.4599495252628483</v>
      </c>
      <c r="DO112" s="2">
        <f t="shared" si="29"/>
        <v>3.4915095252628481</v>
      </c>
      <c r="DP112" s="2">
        <f t="shared" si="29"/>
        <v>3.5230695252628479</v>
      </c>
      <c r="DQ112" s="2">
        <f t="shared" si="29"/>
        <v>3.5546295252628486</v>
      </c>
      <c r="DR112" s="2">
        <f t="shared" si="29"/>
        <v>3.5861895252628484</v>
      </c>
      <c r="DS112" s="2">
        <f t="shared" si="30"/>
        <v>3.6177495252628482</v>
      </c>
      <c r="DT112" s="2">
        <f t="shared" si="30"/>
        <v>3.649309525262848</v>
      </c>
      <c r="DU112" s="2">
        <f t="shared" si="30"/>
        <v>3.6808695252628478</v>
      </c>
      <c r="DV112" s="2">
        <f t="shared" si="30"/>
        <v>3.7124295252628485</v>
      </c>
      <c r="DW112" s="2">
        <f t="shared" si="30"/>
        <v>3.7439895252628483</v>
      </c>
      <c r="DX112" s="2">
        <f t="shared" si="30"/>
        <v>3.7755495252628481</v>
      </c>
      <c r="DY112" s="2">
        <f t="shared" si="30"/>
        <v>3.807109525262848</v>
      </c>
      <c r="DZ112" s="2">
        <f t="shared" si="30"/>
        <v>3.8386695252628478</v>
      </c>
      <c r="EA112" s="2">
        <f t="shared" si="30"/>
        <v>3.8702295252628485</v>
      </c>
      <c r="EB112" s="2">
        <f t="shared" si="30"/>
        <v>3.9017895252628483</v>
      </c>
    </row>
    <row r="113" spans="14:132">
      <c r="AC113" s="157">
        <f t="shared" si="0"/>
        <v>0.75978944126335246</v>
      </c>
      <c r="AF113" s="159">
        <v>7.2</v>
      </c>
      <c r="AG113" s="2">
        <f t="shared" si="21"/>
        <v>0.79134944126335249</v>
      </c>
      <c r="AH113" s="2">
        <f t="shared" si="21"/>
        <v>0.82290944126335241</v>
      </c>
      <c r="AI113" s="2">
        <f t="shared" si="21"/>
        <v>0.85446944126335245</v>
      </c>
      <c r="AJ113" s="2">
        <f t="shared" si="21"/>
        <v>0.88602944126335248</v>
      </c>
      <c r="AK113" s="2">
        <f t="shared" si="21"/>
        <v>0.91758944126335251</v>
      </c>
      <c r="AL113" s="2">
        <f t="shared" si="21"/>
        <v>0.94914944126335243</v>
      </c>
      <c r="AM113" s="2">
        <f t="shared" si="21"/>
        <v>0.98070944126335247</v>
      </c>
      <c r="AN113" s="2">
        <f t="shared" si="21"/>
        <v>1.0122694412633524</v>
      </c>
      <c r="AO113" s="2">
        <f t="shared" si="21"/>
        <v>1.0438294412633524</v>
      </c>
      <c r="AP113" s="2">
        <f t="shared" si="21"/>
        <v>1.0753894412633525</v>
      </c>
      <c r="AQ113" s="2">
        <f t="shared" si="22"/>
        <v>1.1069494412633525</v>
      </c>
      <c r="AR113" s="2">
        <f t="shared" si="22"/>
        <v>1.1385094412633525</v>
      </c>
      <c r="AS113" s="2">
        <f t="shared" si="22"/>
        <v>1.1700694412633523</v>
      </c>
      <c r="AT113" s="2">
        <f t="shared" si="22"/>
        <v>1.2016294412633524</v>
      </c>
      <c r="AU113" s="2">
        <f t="shared" si="22"/>
        <v>1.2331894412633524</v>
      </c>
      <c r="AV113" s="2">
        <f t="shared" si="22"/>
        <v>1.2647494412633524</v>
      </c>
      <c r="AW113" s="2">
        <f t="shared" si="22"/>
        <v>1.2963094412633525</v>
      </c>
      <c r="AX113" s="2">
        <f t="shared" si="22"/>
        <v>1.3278694412633523</v>
      </c>
      <c r="AY113" s="2">
        <f t="shared" si="22"/>
        <v>1.3594294412633525</v>
      </c>
      <c r="AZ113" s="2">
        <f t="shared" si="22"/>
        <v>1.3909894412633523</v>
      </c>
      <c r="BA113" s="2">
        <f t="shared" si="23"/>
        <v>1.4225494412633524</v>
      </c>
      <c r="BB113" s="2">
        <f t="shared" si="23"/>
        <v>1.4541094412633524</v>
      </c>
      <c r="BC113" s="2">
        <f t="shared" si="23"/>
        <v>1.4856694412633524</v>
      </c>
      <c r="BD113" s="2">
        <f t="shared" si="23"/>
        <v>1.5172294412633525</v>
      </c>
      <c r="BE113" s="2">
        <f t="shared" si="23"/>
        <v>1.5487894412633523</v>
      </c>
      <c r="BF113" s="2">
        <f t="shared" si="23"/>
        <v>1.5803494412633525</v>
      </c>
      <c r="BG113" s="2">
        <f t="shared" si="23"/>
        <v>1.6119094412633523</v>
      </c>
      <c r="BH113" s="2">
        <f t="shared" si="23"/>
        <v>1.6434694412633524</v>
      </c>
      <c r="BI113" s="2">
        <f t="shared" si="23"/>
        <v>1.6750294412633524</v>
      </c>
      <c r="BJ113" s="2">
        <f t="shared" si="23"/>
        <v>1.7065894412633524</v>
      </c>
      <c r="BK113" s="2">
        <f t="shared" si="24"/>
        <v>1.7381494412633525</v>
      </c>
      <c r="BL113" s="2">
        <f t="shared" si="24"/>
        <v>1.7697094412633523</v>
      </c>
      <c r="BM113" s="2">
        <f t="shared" si="24"/>
        <v>1.8012694412633525</v>
      </c>
      <c r="BN113" s="2">
        <f t="shared" si="24"/>
        <v>1.8328294412633523</v>
      </c>
      <c r="BO113" s="2">
        <f t="shared" si="24"/>
        <v>1.8643894412633526</v>
      </c>
      <c r="BP113" s="2">
        <f t="shared" si="24"/>
        <v>1.8959494412633524</v>
      </c>
      <c r="BQ113" s="2">
        <f t="shared" si="24"/>
        <v>1.9275094412633522</v>
      </c>
      <c r="BR113" s="2">
        <f t="shared" si="24"/>
        <v>1.9590694412633525</v>
      </c>
      <c r="BS113" s="2">
        <f t="shared" si="24"/>
        <v>1.9906294412633523</v>
      </c>
      <c r="BT113" s="2">
        <f t="shared" si="24"/>
        <v>2.0221894412633525</v>
      </c>
      <c r="BU113" s="2">
        <f t="shared" si="25"/>
        <v>2.0537494412633523</v>
      </c>
      <c r="BV113" s="2">
        <f t="shared" si="25"/>
        <v>2.0853094412633522</v>
      </c>
      <c r="BW113" s="2">
        <f t="shared" si="25"/>
        <v>2.1168694412633524</v>
      </c>
      <c r="BX113" s="2">
        <f t="shared" si="25"/>
        <v>2.1484294412633522</v>
      </c>
      <c r="BY113" s="2">
        <f t="shared" si="25"/>
        <v>2.1799894412633525</v>
      </c>
      <c r="BZ113" s="2">
        <f t="shared" si="25"/>
        <v>2.2115494412633523</v>
      </c>
      <c r="CA113" s="2">
        <f t="shared" si="25"/>
        <v>2.2431094412633525</v>
      </c>
      <c r="CB113" s="2">
        <f t="shared" si="25"/>
        <v>2.2746694412633524</v>
      </c>
      <c r="CC113" s="2">
        <f t="shared" si="25"/>
        <v>2.3062294412633522</v>
      </c>
      <c r="CD113" s="2">
        <f t="shared" si="25"/>
        <v>2.3377894412633524</v>
      </c>
      <c r="CE113" s="2">
        <f t="shared" si="26"/>
        <v>2.3693494412633522</v>
      </c>
      <c r="CF113" s="2">
        <f t="shared" si="26"/>
        <v>2.4009094412633525</v>
      </c>
      <c r="CG113" s="2">
        <f t="shared" si="26"/>
        <v>2.4324694412633523</v>
      </c>
      <c r="CH113" s="2">
        <f t="shared" si="26"/>
        <v>2.4640294412633525</v>
      </c>
      <c r="CI113" s="2">
        <f t="shared" si="26"/>
        <v>2.4955894412633524</v>
      </c>
      <c r="CJ113" s="2">
        <f t="shared" si="26"/>
        <v>2.5271494412633522</v>
      </c>
      <c r="CK113" s="2">
        <f t="shared" si="26"/>
        <v>2.5587094412633524</v>
      </c>
      <c r="CL113" s="2">
        <f t="shared" si="26"/>
        <v>2.5902694412633522</v>
      </c>
      <c r="CM113" s="2">
        <f t="shared" si="26"/>
        <v>2.6218294412633525</v>
      </c>
      <c r="CN113" s="2">
        <f t="shared" si="26"/>
        <v>2.6533894412633523</v>
      </c>
      <c r="CO113" s="2">
        <f t="shared" si="27"/>
        <v>2.6849494412633521</v>
      </c>
      <c r="CP113" s="2">
        <f t="shared" si="27"/>
        <v>2.7165094412633524</v>
      </c>
      <c r="CQ113" s="2">
        <f t="shared" si="27"/>
        <v>2.7480694412633522</v>
      </c>
      <c r="CR113" s="2">
        <f t="shared" si="27"/>
        <v>2.7796294412633524</v>
      </c>
      <c r="CS113" s="2">
        <f t="shared" si="27"/>
        <v>2.8111894412633522</v>
      </c>
      <c r="CT113" s="2">
        <f t="shared" si="27"/>
        <v>2.8427494412633525</v>
      </c>
      <c r="CU113" s="2">
        <f t="shared" si="27"/>
        <v>2.8743094412633523</v>
      </c>
      <c r="CV113" s="2">
        <f t="shared" si="27"/>
        <v>2.9058694412633526</v>
      </c>
      <c r="CW113" s="2">
        <f t="shared" si="27"/>
        <v>2.9374294412633524</v>
      </c>
      <c r="CX113" s="2">
        <f t="shared" si="27"/>
        <v>2.9689894412633526</v>
      </c>
      <c r="CY113" s="2">
        <f t="shared" si="28"/>
        <v>3.0005494412633524</v>
      </c>
      <c r="CZ113" s="2">
        <f t="shared" si="28"/>
        <v>3.0321094412633522</v>
      </c>
      <c r="DA113" s="2">
        <f t="shared" si="28"/>
        <v>3.0636694412633525</v>
      </c>
      <c r="DB113" s="2">
        <f t="shared" si="28"/>
        <v>3.0952294412633523</v>
      </c>
      <c r="DC113" s="2">
        <f t="shared" si="28"/>
        <v>3.1267894412633526</v>
      </c>
      <c r="DD113" s="2">
        <f t="shared" si="28"/>
        <v>3.1583494412633524</v>
      </c>
      <c r="DE113" s="2">
        <f t="shared" si="28"/>
        <v>3.1899094412633522</v>
      </c>
      <c r="DF113" s="2">
        <f t="shared" si="28"/>
        <v>3.2214694412633524</v>
      </c>
      <c r="DG113" s="2">
        <f t="shared" si="28"/>
        <v>3.2530294412633523</v>
      </c>
      <c r="DH113" s="2">
        <f t="shared" si="28"/>
        <v>3.2845894412633525</v>
      </c>
      <c r="DI113" s="2">
        <f t="shared" si="29"/>
        <v>3.3161494412633523</v>
      </c>
      <c r="DJ113" s="2">
        <f t="shared" si="29"/>
        <v>3.3477094412633526</v>
      </c>
      <c r="DK113" s="2">
        <f t="shared" si="29"/>
        <v>3.3792694412633524</v>
      </c>
      <c r="DL113" s="2">
        <f t="shared" si="29"/>
        <v>3.4108294412633522</v>
      </c>
      <c r="DM113" s="2">
        <f t="shared" si="29"/>
        <v>3.4423894412633524</v>
      </c>
      <c r="DN113" s="2">
        <f t="shared" si="29"/>
        <v>3.4739494412633523</v>
      </c>
      <c r="DO113" s="2">
        <f t="shared" si="29"/>
        <v>3.5055094412633525</v>
      </c>
      <c r="DP113" s="2">
        <f t="shared" si="29"/>
        <v>3.5370694412633523</v>
      </c>
      <c r="DQ113" s="2">
        <f t="shared" si="29"/>
        <v>3.5686294412633526</v>
      </c>
      <c r="DR113" s="2">
        <f t="shared" si="29"/>
        <v>3.6001894412633524</v>
      </c>
      <c r="DS113" s="2">
        <f t="shared" si="30"/>
        <v>3.6317494412633522</v>
      </c>
      <c r="DT113" s="2">
        <f t="shared" si="30"/>
        <v>3.6633094412633525</v>
      </c>
      <c r="DU113" s="2">
        <f t="shared" si="30"/>
        <v>3.6948694412633523</v>
      </c>
      <c r="DV113" s="2">
        <f t="shared" si="30"/>
        <v>3.7264294412633525</v>
      </c>
      <c r="DW113" s="2">
        <f t="shared" si="30"/>
        <v>3.7579894412633523</v>
      </c>
      <c r="DX113" s="2">
        <f t="shared" si="30"/>
        <v>3.7895494412633521</v>
      </c>
      <c r="DY113" s="2">
        <f t="shared" si="30"/>
        <v>3.8211094412633524</v>
      </c>
      <c r="DZ113" s="2">
        <f t="shared" si="30"/>
        <v>3.8526694412633522</v>
      </c>
      <c r="EA113" s="2">
        <f t="shared" si="30"/>
        <v>3.8842294412633525</v>
      </c>
      <c r="EB113" s="2">
        <f t="shared" si="30"/>
        <v>3.9157894412633523</v>
      </c>
    </row>
    <row r="114" spans="14:132">
      <c r="N114" s="2" t="s">
        <v>242</v>
      </c>
      <c r="AC114" s="157">
        <f t="shared" si="0"/>
        <v>0.77378935726385645</v>
      </c>
      <c r="AF114" s="159">
        <v>7.3</v>
      </c>
      <c r="AG114" s="2">
        <f t="shared" si="21"/>
        <v>0.80534935726385648</v>
      </c>
      <c r="AH114" s="2">
        <f t="shared" si="21"/>
        <v>0.8369093572638564</v>
      </c>
      <c r="AI114" s="2">
        <f t="shared" si="21"/>
        <v>0.86846935726385643</v>
      </c>
      <c r="AJ114" s="2">
        <f t="shared" si="21"/>
        <v>0.90002935726385647</v>
      </c>
      <c r="AK114" s="2">
        <f t="shared" si="21"/>
        <v>0.9315893572638565</v>
      </c>
      <c r="AL114" s="2">
        <f t="shared" si="21"/>
        <v>0.96314935726385642</v>
      </c>
      <c r="AM114" s="2">
        <f t="shared" si="21"/>
        <v>0.99470935726385645</v>
      </c>
      <c r="AN114" s="2">
        <f t="shared" si="21"/>
        <v>1.0262693572638564</v>
      </c>
      <c r="AO114" s="2">
        <f t="shared" si="21"/>
        <v>1.0578293572638564</v>
      </c>
      <c r="AP114" s="2">
        <f t="shared" si="21"/>
        <v>1.0893893572638564</v>
      </c>
      <c r="AQ114" s="2">
        <f t="shared" si="22"/>
        <v>1.1209493572638565</v>
      </c>
      <c r="AR114" s="2">
        <f t="shared" si="22"/>
        <v>1.1525093572638565</v>
      </c>
      <c r="AS114" s="2">
        <f t="shared" si="22"/>
        <v>1.1840693572638563</v>
      </c>
      <c r="AT114" s="2">
        <f t="shared" si="22"/>
        <v>1.2156293572638563</v>
      </c>
      <c r="AU114" s="2">
        <f t="shared" si="22"/>
        <v>1.2471893572638564</v>
      </c>
      <c r="AV114" s="2">
        <f t="shared" si="22"/>
        <v>1.2787493572638564</v>
      </c>
      <c r="AW114" s="2">
        <f t="shared" si="22"/>
        <v>1.3103093572638564</v>
      </c>
      <c r="AX114" s="2">
        <f t="shared" si="22"/>
        <v>1.3418693572638563</v>
      </c>
      <c r="AY114" s="2">
        <f t="shared" si="22"/>
        <v>1.3734293572638565</v>
      </c>
      <c r="AZ114" s="2">
        <f t="shared" si="22"/>
        <v>1.4049893572638563</v>
      </c>
      <c r="BA114" s="2">
        <f t="shared" si="23"/>
        <v>1.4365493572638564</v>
      </c>
      <c r="BB114" s="2">
        <f t="shared" si="23"/>
        <v>1.4681093572638564</v>
      </c>
      <c r="BC114" s="2">
        <f t="shared" si="23"/>
        <v>1.4996693572638564</v>
      </c>
      <c r="BD114" s="2">
        <f t="shared" si="23"/>
        <v>1.5312293572638564</v>
      </c>
      <c r="BE114" s="2">
        <f t="shared" si="23"/>
        <v>1.5627893572638563</v>
      </c>
      <c r="BF114" s="2">
        <f t="shared" si="23"/>
        <v>1.5943493572638565</v>
      </c>
      <c r="BG114" s="2">
        <f t="shared" si="23"/>
        <v>1.6259093572638563</v>
      </c>
      <c r="BH114" s="2">
        <f t="shared" si="23"/>
        <v>1.6574693572638564</v>
      </c>
      <c r="BI114" s="2">
        <f t="shared" si="23"/>
        <v>1.6890293572638564</v>
      </c>
      <c r="BJ114" s="2">
        <f t="shared" si="23"/>
        <v>1.7205893572638564</v>
      </c>
      <c r="BK114" s="2">
        <f t="shared" si="24"/>
        <v>1.7521493572638565</v>
      </c>
      <c r="BL114" s="2">
        <f t="shared" si="24"/>
        <v>1.7837093572638563</v>
      </c>
      <c r="BM114" s="2">
        <f t="shared" si="24"/>
        <v>1.8152693572638565</v>
      </c>
      <c r="BN114" s="2">
        <f t="shared" si="24"/>
        <v>1.8468293572638563</v>
      </c>
      <c r="BO114" s="2">
        <f t="shared" si="24"/>
        <v>1.8783893572638566</v>
      </c>
      <c r="BP114" s="2">
        <f t="shared" si="24"/>
        <v>1.9099493572638564</v>
      </c>
      <c r="BQ114" s="2">
        <f t="shared" si="24"/>
        <v>1.9415093572638562</v>
      </c>
      <c r="BR114" s="2">
        <f t="shared" si="24"/>
        <v>1.9730693572638565</v>
      </c>
      <c r="BS114" s="2">
        <f t="shared" si="24"/>
        <v>2.0046293572638563</v>
      </c>
      <c r="BT114" s="2">
        <f t="shared" si="24"/>
        <v>2.0361893572638565</v>
      </c>
      <c r="BU114" s="2">
        <f t="shared" si="25"/>
        <v>2.0677493572638563</v>
      </c>
      <c r="BV114" s="2">
        <f t="shared" si="25"/>
        <v>2.0993093572638561</v>
      </c>
      <c r="BW114" s="2">
        <f t="shared" si="25"/>
        <v>2.1308693572638564</v>
      </c>
      <c r="BX114" s="2">
        <f t="shared" si="25"/>
        <v>2.1624293572638562</v>
      </c>
      <c r="BY114" s="2">
        <f t="shared" si="25"/>
        <v>2.1939893572638565</v>
      </c>
      <c r="BZ114" s="2">
        <f t="shared" si="25"/>
        <v>2.2255493572638563</v>
      </c>
      <c r="CA114" s="2">
        <f t="shared" si="25"/>
        <v>2.2571093572638565</v>
      </c>
      <c r="CB114" s="2">
        <f t="shared" si="25"/>
        <v>2.2886693572638563</v>
      </c>
      <c r="CC114" s="2">
        <f t="shared" si="25"/>
        <v>2.3202293572638562</v>
      </c>
      <c r="CD114" s="2">
        <f t="shared" si="25"/>
        <v>2.3517893572638564</v>
      </c>
      <c r="CE114" s="2">
        <f t="shared" si="26"/>
        <v>2.3833493572638562</v>
      </c>
      <c r="CF114" s="2">
        <f t="shared" si="26"/>
        <v>2.4149093572638565</v>
      </c>
      <c r="CG114" s="2">
        <f t="shared" si="26"/>
        <v>2.4464693572638563</v>
      </c>
      <c r="CH114" s="2">
        <f t="shared" si="26"/>
        <v>2.4780293572638565</v>
      </c>
      <c r="CI114" s="2">
        <f t="shared" si="26"/>
        <v>2.5095893572638563</v>
      </c>
      <c r="CJ114" s="2">
        <f t="shared" si="26"/>
        <v>2.5411493572638562</v>
      </c>
      <c r="CK114" s="2">
        <f t="shared" si="26"/>
        <v>2.5727093572638564</v>
      </c>
      <c r="CL114" s="2">
        <f t="shared" si="26"/>
        <v>2.6042693572638562</v>
      </c>
      <c r="CM114" s="2">
        <f t="shared" si="26"/>
        <v>2.6358293572638565</v>
      </c>
      <c r="CN114" s="2">
        <f t="shared" si="26"/>
        <v>2.6673893572638563</v>
      </c>
      <c r="CO114" s="2">
        <f t="shared" si="27"/>
        <v>2.6989493572638561</v>
      </c>
      <c r="CP114" s="2">
        <f t="shared" si="27"/>
        <v>2.7305093572638564</v>
      </c>
      <c r="CQ114" s="2">
        <f t="shared" si="27"/>
        <v>2.7620693572638562</v>
      </c>
      <c r="CR114" s="2">
        <f t="shared" si="27"/>
        <v>2.7936293572638564</v>
      </c>
      <c r="CS114" s="2">
        <f t="shared" si="27"/>
        <v>2.8251893572638562</v>
      </c>
      <c r="CT114" s="2">
        <f t="shared" si="27"/>
        <v>2.8567493572638565</v>
      </c>
      <c r="CU114" s="2">
        <f t="shared" si="27"/>
        <v>2.8883093572638563</v>
      </c>
      <c r="CV114" s="2">
        <f t="shared" si="27"/>
        <v>2.9198693572638565</v>
      </c>
      <c r="CW114" s="2">
        <f t="shared" si="27"/>
        <v>2.9514293572638564</v>
      </c>
      <c r="CX114" s="2">
        <f t="shared" si="27"/>
        <v>2.9829893572638566</v>
      </c>
      <c r="CY114" s="2">
        <f t="shared" si="28"/>
        <v>3.0145493572638564</v>
      </c>
      <c r="CZ114" s="2">
        <f t="shared" si="28"/>
        <v>3.0461093572638562</v>
      </c>
      <c r="DA114" s="2">
        <f t="shared" si="28"/>
        <v>3.0776693572638565</v>
      </c>
      <c r="DB114" s="2">
        <f t="shared" si="28"/>
        <v>3.1092293572638563</v>
      </c>
      <c r="DC114" s="2">
        <f t="shared" si="28"/>
        <v>3.1407893572638566</v>
      </c>
      <c r="DD114" s="2">
        <f t="shared" si="28"/>
        <v>3.1723493572638564</v>
      </c>
      <c r="DE114" s="2">
        <f t="shared" si="28"/>
        <v>3.2039093572638562</v>
      </c>
      <c r="DF114" s="2">
        <f t="shared" si="28"/>
        <v>3.2354693572638564</v>
      </c>
      <c r="DG114" s="2">
        <f t="shared" si="28"/>
        <v>3.2670293572638562</v>
      </c>
      <c r="DH114" s="2">
        <f t="shared" si="28"/>
        <v>3.2985893572638565</v>
      </c>
      <c r="DI114" s="2">
        <f t="shared" si="29"/>
        <v>3.3301493572638563</v>
      </c>
      <c r="DJ114" s="2">
        <f t="shared" si="29"/>
        <v>3.3617093572638566</v>
      </c>
      <c r="DK114" s="2">
        <f t="shared" si="29"/>
        <v>3.3932693572638564</v>
      </c>
      <c r="DL114" s="2">
        <f t="shared" si="29"/>
        <v>3.4248293572638562</v>
      </c>
      <c r="DM114" s="2">
        <f t="shared" si="29"/>
        <v>3.4563893572638564</v>
      </c>
      <c r="DN114" s="2">
        <f t="shared" si="29"/>
        <v>3.4879493572638562</v>
      </c>
      <c r="DO114" s="2">
        <f t="shared" si="29"/>
        <v>3.5195093572638565</v>
      </c>
      <c r="DP114" s="2">
        <f t="shared" si="29"/>
        <v>3.5510693572638563</v>
      </c>
      <c r="DQ114" s="2">
        <f t="shared" si="29"/>
        <v>3.5826293572638566</v>
      </c>
      <c r="DR114" s="2">
        <f t="shared" si="29"/>
        <v>3.6141893572638564</v>
      </c>
      <c r="DS114" s="2">
        <f t="shared" si="30"/>
        <v>3.6457493572638562</v>
      </c>
      <c r="DT114" s="2">
        <f t="shared" si="30"/>
        <v>3.6773093572638564</v>
      </c>
      <c r="DU114" s="2">
        <f t="shared" si="30"/>
        <v>3.7088693572638562</v>
      </c>
      <c r="DV114" s="2">
        <f t="shared" si="30"/>
        <v>3.7404293572638565</v>
      </c>
      <c r="DW114" s="2">
        <f t="shared" si="30"/>
        <v>3.7719893572638563</v>
      </c>
      <c r="DX114" s="2">
        <f t="shared" si="30"/>
        <v>3.8035493572638561</v>
      </c>
      <c r="DY114" s="2">
        <f t="shared" si="30"/>
        <v>3.8351093572638564</v>
      </c>
      <c r="DZ114" s="2">
        <f t="shared" si="30"/>
        <v>3.8666693572638562</v>
      </c>
      <c r="EA114" s="2">
        <f t="shared" si="30"/>
        <v>3.8982293572638564</v>
      </c>
      <c r="EB114" s="2">
        <f t="shared" si="30"/>
        <v>3.9297893572638563</v>
      </c>
    </row>
    <row r="115" spans="14:132">
      <c r="AC115" s="157">
        <f t="shared" si="0"/>
        <v>0.78778927326436043</v>
      </c>
      <c r="AF115" s="159">
        <v>7.4</v>
      </c>
      <c r="AG115" s="2">
        <f t="shared" si="21"/>
        <v>0.81934927326436047</v>
      </c>
      <c r="AH115" s="2">
        <f t="shared" si="21"/>
        <v>0.85090927326436039</v>
      </c>
      <c r="AI115" s="2">
        <f t="shared" si="21"/>
        <v>0.88246927326436042</v>
      </c>
      <c r="AJ115" s="2">
        <f t="shared" si="21"/>
        <v>0.91402927326436045</v>
      </c>
      <c r="AK115" s="2">
        <f t="shared" si="21"/>
        <v>0.94558927326436049</v>
      </c>
      <c r="AL115" s="2">
        <f t="shared" si="21"/>
        <v>0.97714927326436041</v>
      </c>
      <c r="AM115" s="2">
        <f t="shared" si="21"/>
        <v>1.0087092732643603</v>
      </c>
      <c r="AN115" s="2">
        <f t="shared" si="21"/>
        <v>1.0402692732643604</v>
      </c>
      <c r="AO115" s="2">
        <f t="shared" si="21"/>
        <v>1.0718292732643604</v>
      </c>
      <c r="AP115" s="2">
        <f t="shared" si="21"/>
        <v>1.1033892732643604</v>
      </c>
      <c r="AQ115" s="2">
        <f t="shared" si="22"/>
        <v>1.1349492732643605</v>
      </c>
      <c r="AR115" s="2">
        <f t="shared" si="22"/>
        <v>1.1665092732643605</v>
      </c>
      <c r="AS115" s="2">
        <f t="shared" si="22"/>
        <v>1.1980692732643603</v>
      </c>
      <c r="AT115" s="2">
        <f t="shared" si="22"/>
        <v>1.2296292732643603</v>
      </c>
      <c r="AU115" s="2">
        <f t="shared" si="22"/>
        <v>1.2611892732643604</v>
      </c>
      <c r="AV115" s="2">
        <f t="shared" si="22"/>
        <v>1.2927492732643604</v>
      </c>
      <c r="AW115" s="2">
        <f t="shared" si="22"/>
        <v>1.3243092732643604</v>
      </c>
      <c r="AX115" s="2">
        <f t="shared" si="22"/>
        <v>1.3558692732643602</v>
      </c>
      <c r="AY115" s="2">
        <f t="shared" si="22"/>
        <v>1.3874292732643605</v>
      </c>
      <c r="AZ115" s="2">
        <f t="shared" si="22"/>
        <v>1.4189892732643603</v>
      </c>
      <c r="BA115" s="2">
        <f t="shared" si="23"/>
        <v>1.4505492732643603</v>
      </c>
      <c r="BB115" s="2">
        <f t="shared" si="23"/>
        <v>1.4821092732643604</v>
      </c>
      <c r="BC115" s="2">
        <f t="shared" si="23"/>
        <v>1.5136692732643604</v>
      </c>
      <c r="BD115" s="2">
        <f t="shared" si="23"/>
        <v>1.5452292732643604</v>
      </c>
      <c r="BE115" s="2">
        <f t="shared" si="23"/>
        <v>1.5767892732643602</v>
      </c>
      <c r="BF115" s="2">
        <f t="shared" si="23"/>
        <v>1.6083492732643605</v>
      </c>
      <c r="BG115" s="2">
        <f t="shared" si="23"/>
        <v>1.6399092732643603</v>
      </c>
      <c r="BH115" s="2">
        <f t="shared" si="23"/>
        <v>1.6714692732643603</v>
      </c>
      <c r="BI115" s="2">
        <f t="shared" si="23"/>
        <v>1.7030292732643604</v>
      </c>
      <c r="BJ115" s="2">
        <f t="shared" si="23"/>
        <v>1.7345892732643604</v>
      </c>
      <c r="BK115" s="2">
        <f t="shared" si="24"/>
        <v>1.7661492732643604</v>
      </c>
      <c r="BL115" s="2">
        <f t="shared" si="24"/>
        <v>1.7977092732643603</v>
      </c>
      <c r="BM115" s="2">
        <f t="shared" si="24"/>
        <v>1.8292692732643605</v>
      </c>
      <c r="BN115" s="2">
        <f t="shared" si="24"/>
        <v>1.8608292732643603</v>
      </c>
      <c r="BO115" s="2">
        <f t="shared" si="24"/>
        <v>1.8923892732643606</v>
      </c>
      <c r="BP115" s="2">
        <f t="shared" si="24"/>
        <v>1.9239492732643604</v>
      </c>
      <c r="BQ115" s="2">
        <f t="shared" si="24"/>
        <v>1.9555092732643602</v>
      </c>
      <c r="BR115" s="2">
        <f t="shared" si="24"/>
        <v>1.9870692732643604</v>
      </c>
      <c r="BS115" s="2">
        <f t="shared" si="24"/>
        <v>2.0186292732643603</v>
      </c>
      <c r="BT115" s="2">
        <f t="shared" si="24"/>
        <v>2.0501892732643605</v>
      </c>
      <c r="BU115" s="2">
        <f t="shared" si="25"/>
        <v>2.0817492732643603</v>
      </c>
      <c r="BV115" s="2">
        <f t="shared" si="25"/>
        <v>2.1133092732643601</v>
      </c>
      <c r="BW115" s="2">
        <f t="shared" si="25"/>
        <v>2.1448692732643604</v>
      </c>
      <c r="BX115" s="2">
        <f t="shared" si="25"/>
        <v>2.1764292732643602</v>
      </c>
      <c r="BY115" s="2">
        <f t="shared" si="25"/>
        <v>2.2079892732643605</v>
      </c>
      <c r="BZ115" s="2">
        <f t="shared" si="25"/>
        <v>2.2395492732643603</v>
      </c>
      <c r="CA115" s="2">
        <f t="shared" si="25"/>
        <v>2.2711092732643605</v>
      </c>
      <c r="CB115" s="2">
        <f t="shared" si="25"/>
        <v>2.3026692732643603</v>
      </c>
      <c r="CC115" s="2">
        <f t="shared" si="25"/>
        <v>2.3342292732643601</v>
      </c>
      <c r="CD115" s="2">
        <f t="shared" si="25"/>
        <v>2.3657892732643604</v>
      </c>
      <c r="CE115" s="2">
        <f t="shared" si="26"/>
        <v>2.3973492732643602</v>
      </c>
      <c r="CF115" s="2">
        <f t="shared" si="26"/>
        <v>2.4289092732643605</v>
      </c>
      <c r="CG115" s="2">
        <f t="shared" si="26"/>
        <v>2.4604692732643603</v>
      </c>
      <c r="CH115" s="2">
        <f t="shared" si="26"/>
        <v>2.4920292732643605</v>
      </c>
      <c r="CI115" s="2">
        <f t="shared" si="26"/>
        <v>2.5235892732643603</v>
      </c>
      <c r="CJ115" s="2">
        <f t="shared" si="26"/>
        <v>2.5551492732643601</v>
      </c>
      <c r="CK115" s="2">
        <f t="shared" si="26"/>
        <v>2.5867092732643604</v>
      </c>
      <c r="CL115" s="2">
        <f t="shared" si="26"/>
        <v>2.6182692732643602</v>
      </c>
      <c r="CM115" s="2">
        <f t="shared" si="26"/>
        <v>2.6498292732643605</v>
      </c>
      <c r="CN115" s="2">
        <f t="shared" si="26"/>
        <v>2.6813892732643603</v>
      </c>
      <c r="CO115" s="2">
        <f t="shared" si="27"/>
        <v>2.7129492732643601</v>
      </c>
      <c r="CP115" s="2">
        <f t="shared" si="27"/>
        <v>2.7445092732643603</v>
      </c>
      <c r="CQ115" s="2">
        <f t="shared" si="27"/>
        <v>2.7760692732643601</v>
      </c>
      <c r="CR115" s="2">
        <f t="shared" si="27"/>
        <v>2.8076292732643604</v>
      </c>
      <c r="CS115" s="2">
        <f t="shared" si="27"/>
        <v>2.8391892732643602</v>
      </c>
      <c r="CT115" s="2">
        <f t="shared" si="27"/>
        <v>2.8707492732643605</v>
      </c>
      <c r="CU115" s="2">
        <f t="shared" si="27"/>
        <v>2.9023092732643603</v>
      </c>
      <c r="CV115" s="2">
        <f t="shared" si="27"/>
        <v>2.9338692732643605</v>
      </c>
      <c r="CW115" s="2">
        <f t="shared" si="27"/>
        <v>2.9654292732643603</v>
      </c>
      <c r="CX115" s="2">
        <f t="shared" si="27"/>
        <v>2.9969892732643606</v>
      </c>
      <c r="CY115" s="2">
        <f t="shared" si="28"/>
        <v>3.0285492732643604</v>
      </c>
      <c r="CZ115" s="2">
        <f t="shared" si="28"/>
        <v>3.0601092732643602</v>
      </c>
      <c r="DA115" s="2">
        <f t="shared" si="28"/>
        <v>3.0916692732643605</v>
      </c>
      <c r="DB115" s="2">
        <f t="shared" si="28"/>
        <v>3.1232292732643603</v>
      </c>
      <c r="DC115" s="2">
        <f t="shared" si="28"/>
        <v>3.1547892732643605</v>
      </c>
      <c r="DD115" s="2">
        <f t="shared" si="28"/>
        <v>3.1863492732643603</v>
      </c>
      <c r="DE115" s="2">
        <f t="shared" si="28"/>
        <v>3.2179092732643602</v>
      </c>
      <c r="DF115" s="2">
        <f t="shared" si="28"/>
        <v>3.2494692732643604</v>
      </c>
      <c r="DG115" s="2">
        <f t="shared" si="28"/>
        <v>3.2810292732643602</v>
      </c>
      <c r="DH115" s="2">
        <f t="shared" si="28"/>
        <v>3.3125892732643605</v>
      </c>
      <c r="DI115" s="2">
        <f t="shared" si="29"/>
        <v>3.3441492732643603</v>
      </c>
      <c r="DJ115" s="2">
        <f t="shared" si="29"/>
        <v>3.3757092732643605</v>
      </c>
      <c r="DK115" s="2">
        <f t="shared" si="29"/>
        <v>3.4072692732643604</v>
      </c>
      <c r="DL115" s="2">
        <f t="shared" si="29"/>
        <v>3.4388292732643602</v>
      </c>
      <c r="DM115" s="2">
        <f t="shared" si="29"/>
        <v>3.4703892732643604</v>
      </c>
      <c r="DN115" s="2">
        <f t="shared" si="29"/>
        <v>3.5019492732643602</v>
      </c>
      <c r="DO115" s="2">
        <f t="shared" si="29"/>
        <v>3.5335092732643605</v>
      </c>
      <c r="DP115" s="2">
        <f t="shared" si="29"/>
        <v>3.5650692732643603</v>
      </c>
      <c r="DQ115" s="2">
        <f t="shared" si="29"/>
        <v>3.5966292732643605</v>
      </c>
      <c r="DR115" s="2">
        <f t="shared" si="29"/>
        <v>3.6281892732643604</v>
      </c>
      <c r="DS115" s="2">
        <f t="shared" si="30"/>
        <v>3.6597492732643602</v>
      </c>
      <c r="DT115" s="2">
        <f t="shared" si="30"/>
        <v>3.6913092732643604</v>
      </c>
      <c r="DU115" s="2">
        <f t="shared" si="30"/>
        <v>3.7228692732643602</v>
      </c>
      <c r="DV115" s="2">
        <f t="shared" si="30"/>
        <v>3.7544292732643605</v>
      </c>
      <c r="DW115" s="2">
        <f t="shared" si="30"/>
        <v>3.7859892732643603</v>
      </c>
      <c r="DX115" s="2">
        <f t="shared" si="30"/>
        <v>3.8175492732643601</v>
      </c>
      <c r="DY115" s="2">
        <f t="shared" si="30"/>
        <v>3.8491092732643604</v>
      </c>
      <c r="DZ115" s="2">
        <f t="shared" si="30"/>
        <v>3.8806692732643602</v>
      </c>
      <c r="EA115" s="2">
        <f t="shared" si="30"/>
        <v>3.9122292732643604</v>
      </c>
      <c r="EB115" s="2">
        <f t="shared" si="30"/>
        <v>3.9437892732643602</v>
      </c>
    </row>
    <row r="116" spans="14:132">
      <c r="AC116" s="157">
        <f t="shared" si="0"/>
        <v>0.80178918926486442</v>
      </c>
      <c r="AD116" s="2">
        <v>0.80179999999999996</v>
      </c>
      <c r="AF116" s="159">
        <v>7.5</v>
      </c>
      <c r="AG116" s="2">
        <f t="shared" ref="AG116:AP125" si="31">0.03156*AG$85+$AC116</f>
        <v>0.83334918926486445</v>
      </c>
      <c r="AH116" s="2">
        <f t="shared" si="31"/>
        <v>0.86490918926486438</v>
      </c>
      <c r="AI116" s="2">
        <f t="shared" si="31"/>
        <v>0.89646918926486441</v>
      </c>
      <c r="AJ116" s="2">
        <f t="shared" si="31"/>
        <v>0.92802918926486444</v>
      </c>
      <c r="AK116" s="2">
        <f t="shared" si="31"/>
        <v>0.95958918926486447</v>
      </c>
      <c r="AL116" s="2">
        <f t="shared" si="31"/>
        <v>0.99114918926486439</v>
      </c>
      <c r="AM116" s="2">
        <f t="shared" si="31"/>
        <v>1.0227091892648643</v>
      </c>
      <c r="AN116" s="2">
        <f t="shared" si="31"/>
        <v>1.0542691892648643</v>
      </c>
      <c r="AO116" s="2">
        <f t="shared" si="31"/>
        <v>1.0858291892648644</v>
      </c>
      <c r="AP116" s="2">
        <f t="shared" si="31"/>
        <v>1.1173891892648644</v>
      </c>
      <c r="AQ116" s="2">
        <f t="shared" ref="AQ116:AZ125" si="32">0.03156*AQ$85+$AC116</f>
        <v>1.1489491892648644</v>
      </c>
      <c r="AR116" s="2">
        <f t="shared" si="32"/>
        <v>1.1805091892648645</v>
      </c>
      <c r="AS116" s="2">
        <f t="shared" si="32"/>
        <v>1.2120691892648643</v>
      </c>
      <c r="AT116" s="2">
        <f t="shared" si="32"/>
        <v>1.2436291892648643</v>
      </c>
      <c r="AU116" s="2">
        <f t="shared" si="32"/>
        <v>1.2751891892648644</v>
      </c>
      <c r="AV116" s="2">
        <f t="shared" si="32"/>
        <v>1.3067491892648644</v>
      </c>
      <c r="AW116" s="2">
        <f t="shared" si="32"/>
        <v>1.3383091892648644</v>
      </c>
      <c r="AX116" s="2">
        <f t="shared" si="32"/>
        <v>1.3698691892648642</v>
      </c>
      <c r="AY116" s="2">
        <f t="shared" si="32"/>
        <v>1.4014291892648645</v>
      </c>
      <c r="AZ116" s="2">
        <f t="shared" si="32"/>
        <v>1.4329891892648643</v>
      </c>
      <c r="BA116" s="2">
        <f t="shared" ref="BA116:BJ125" si="33">0.03156*BA$85+$AC116</f>
        <v>1.4645491892648643</v>
      </c>
      <c r="BB116" s="2">
        <f t="shared" si="33"/>
        <v>1.4961091892648644</v>
      </c>
      <c r="BC116" s="2">
        <f t="shared" si="33"/>
        <v>1.5276691892648644</v>
      </c>
      <c r="BD116" s="2">
        <f t="shared" si="33"/>
        <v>1.5592291892648644</v>
      </c>
      <c r="BE116" s="2">
        <f t="shared" si="33"/>
        <v>1.5907891892648642</v>
      </c>
      <c r="BF116" s="2">
        <f t="shared" si="33"/>
        <v>1.6223491892648645</v>
      </c>
      <c r="BG116" s="2">
        <f t="shared" si="33"/>
        <v>1.6539091892648643</v>
      </c>
      <c r="BH116" s="2">
        <f t="shared" si="33"/>
        <v>1.6854691892648643</v>
      </c>
      <c r="BI116" s="2">
        <f t="shared" si="33"/>
        <v>1.7170291892648644</v>
      </c>
      <c r="BJ116" s="2">
        <f t="shared" si="33"/>
        <v>1.7485891892648644</v>
      </c>
      <c r="BK116" s="2">
        <f t="shared" ref="BK116:BT125" si="34">0.03156*BK$85+$AC116</f>
        <v>1.7801491892648644</v>
      </c>
      <c r="BL116" s="2">
        <f t="shared" si="34"/>
        <v>1.8117091892648642</v>
      </c>
      <c r="BM116" s="2">
        <f t="shared" si="34"/>
        <v>1.8432691892648645</v>
      </c>
      <c r="BN116" s="2">
        <f t="shared" si="34"/>
        <v>1.8748291892648643</v>
      </c>
      <c r="BO116" s="2">
        <f t="shared" si="34"/>
        <v>1.9063891892648646</v>
      </c>
      <c r="BP116" s="2">
        <f t="shared" si="34"/>
        <v>1.9379491892648644</v>
      </c>
      <c r="BQ116" s="2">
        <f t="shared" si="34"/>
        <v>1.9695091892648642</v>
      </c>
      <c r="BR116" s="2">
        <f t="shared" si="34"/>
        <v>2.0010691892648644</v>
      </c>
      <c r="BS116" s="2">
        <f t="shared" si="34"/>
        <v>2.0326291892648642</v>
      </c>
      <c r="BT116" s="2">
        <f t="shared" si="34"/>
        <v>2.0641891892648645</v>
      </c>
      <c r="BU116" s="2">
        <f t="shared" ref="BU116:CD125" si="35">0.03156*BU$85+$AC116</f>
        <v>2.0957491892648643</v>
      </c>
      <c r="BV116" s="2">
        <f t="shared" si="35"/>
        <v>2.1273091892648641</v>
      </c>
      <c r="BW116" s="2">
        <f t="shared" si="35"/>
        <v>2.1588691892648644</v>
      </c>
      <c r="BX116" s="2">
        <f t="shared" si="35"/>
        <v>2.1904291892648642</v>
      </c>
      <c r="BY116" s="2">
        <f t="shared" si="35"/>
        <v>2.2219891892648644</v>
      </c>
      <c r="BZ116" s="2">
        <f t="shared" si="35"/>
        <v>2.2535491892648642</v>
      </c>
      <c r="CA116" s="2">
        <f t="shared" si="35"/>
        <v>2.2851091892648645</v>
      </c>
      <c r="CB116" s="2">
        <f t="shared" si="35"/>
        <v>2.3166691892648643</v>
      </c>
      <c r="CC116" s="2">
        <f t="shared" si="35"/>
        <v>2.3482291892648641</v>
      </c>
      <c r="CD116" s="2">
        <f t="shared" si="35"/>
        <v>2.3797891892648644</v>
      </c>
      <c r="CE116" s="2">
        <f t="shared" ref="CE116:CN125" si="36">0.03156*CE$85+$AC116</f>
        <v>2.4113491892648642</v>
      </c>
      <c r="CF116" s="2">
        <f t="shared" si="36"/>
        <v>2.4429091892648644</v>
      </c>
      <c r="CG116" s="2">
        <f t="shared" si="36"/>
        <v>2.4744691892648643</v>
      </c>
      <c r="CH116" s="2">
        <f t="shared" si="36"/>
        <v>2.5060291892648645</v>
      </c>
      <c r="CI116" s="2">
        <f t="shared" si="36"/>
        <v>2.5375891892648643</v>
      </c>
      <c r="CJ116" s="2">
        <f t="shared" si="36"/>
        <v>2.5691491892648641</v>
      </c>
      <c r="CK116" s="2">
        <f t="shared" si="36"/>
        <v>2.6007091892648644</v>
      </c>
      <c r="CL116" s="2">
        <f t="shared" si="36"/>
        <v>2.6322691892648642</v>
      </c>
      <c r="CM116" s="2">
        <f t="shared" si="36"/>
        <v>2.6638291892648644</v>
      </c>
      <c r="CN116" s="2">
        <f t="shared" si="36"/>
        <v>2.6953891892648643</v>
      </c>
      <c r="CO116" s="2">
        <f t="shared" ref="CO116:CX125" si="37">0.03156*CO$85+$AC116</f>
        <v>2.7269491892648641</v>
      </c>
      <c r="CP116" s="2">
        <f t="shared" si="37"/>
        <v>2.7585091892648643</v>
      </c>
      <c r="CQ116" s="2">
        <f t="shared" si="37"/>
        <v>2.7900691892648641</v>
      </c>
      <c r="CR116" s="2">
        <f t="shared" si="37"/>
        <v>2.8216291892648644</v>
      </c>
      <c r="CS116" s="2">
        <f t="shared" si="37"/>
        <v>2.8531891892648642</v>
      </c>
      <c r="CT116" s="2">
        <f t="shared" si="37"/>
        <v>2.8847491892648645</v>
      </c>
      <c r="CU116" s="2">
        <f t="shared" si="37"/>
        <v>2.9163091892648643</v>
      </c>
      <c r="CV116" s="2">
        <f t="shared" si="37"/>
        <v>2.9478691892648645</v>
      </c>
      <c r="CW116" s="2">
        <f t="shared" si="37"/>
        <v>2.9794291892648643</v>
      </c>
      <c r="CX116" s="2">
        <f t="shared" si="37"/>
        <v>3.0109891892648646</v>
      </c>
      <c r="CY116" s="2">
        <f t="shared" ref="CY116:DH125" si="38">0.03156*CY$85+$AC116</f>
        <v>3.0425491892648644</v>
      </c>
      <c r="CZ116" s="2">
        <f t="shared" si="38"/>
        <v>3.0741091892648642</v>
      </c>
      <c r="DA116" s="2">
        <f t="shared" si="38"/>
        <v>3.1056691892648645</v>
      </c>
      <c r="DB116" s="2">
        <f t="shared" si="38"/>
        <v>3.1372291892648643</v>
      </c>
      <c r="DC116" s="2">
        <f t="shared" si="38"/>
        <v>3.1687891892648645</v>
      </c>
      <c r="DD116" s="2">
        <f t="shared" si="38"/>
        <v>3.2003491892648643</v>
      </c>
      <c r="DE116" s="2">
        <f t="shared" si="38"/>
        <v>3.2319091892648641</v>
      </c>
      <c r="DF116" s="2">
        <f t="shared" si="38"/>
        <v>3.2634691892648644</v>
      </c>
      <c r="DG116" s="2">
        <f t="shared" si="38"/>
        <v>3.2950291892648642</v>
      </c>
      <c r="DH116" s="2">
        <f t="shared" si="38"/>
        <v>3.3265891892648645</v>
      </c>
      <c r="DI116" s="2">
        <f t="shared" ref="DI116:DR125" si="39">0.03156*DI$85+$AC116</f>
        <v>3.3581491892648643</v>
      </c>
      <c r="DJ116" s="2">
        <f t="shared" si="39"/>
        <v>3.3897091892648645</v>
      </c>
      <c r="DK116" s="2">
        <f t="shared" si="39"/>
        <v>3.4212691892648643</v>
      </c>
      <c r="DL116" s="2">
        <f t="shared" si="39"/>
        <v>3.4528291892648642</v>
      </c>
      <c r="DM116" s="2">
        <f t="shared" si="39"/>
        <v>3.4843891892648644</v>
      </c>
      <c r="DN116" s="2">
        <f t="shared" si="39"/>
        <v>3.5159491892648642</v>
      </c>
      <c r="DO116" s="2">
        <f t="shared" si="39"/>
        <v>3.5475091892648645</v>
      </c>
      <c r="DP116" s="2">
        <f t="shared" si="39"/>
        <v>3.5790691892648643</v>
      </c>
      <c r="DQ116" s="2">
        <f t="shared" si="39"/>
        <v>3.6106291892648645</v>
      </c>
      <c r="DR116" s="2">
        <f t="shared" si="39"/>
        <v>3.6421891892648643</v>
      </c>
      <c r="DS116" s="2">
        <f t="shared" ref="DS116:EB125" si="40">0.03156*DS$85+$AC116</f>
        <v>3.6737491892648642</v>
      </c>
      <c r="DT116" s="2">
        <f t="shared" si="40"/>
        <v>3.7053091892648644</v>
      </c>
      <c r="DU116" s="2">
        <f t="shared" si="40"/>
        <v>3.7368691892648642</v>
      </c>
      <c r="DV116" s="2">
        <f t="shared" si="40"/>
        <v>3.7684291892648645</v>
      </c>
      <c r="DW116" s="2">
        <f t="shared" si="40"/>
        <v>3.7999891892648643</v>
      </c>
      <c r="DX116" s="2">
        <f t="shared" si="40"/>
        <v>3.8315491892648641</v>
      </c>
      <c r="DY116" s="2">
        <f t="shared" si="40"/>
        <v>3.8631091892648644</v>
      </c>
      <c r="DZ116" s="2">
        <f t="shared" si="40"/>
        <v>3.8946691892648642</v>
      </c>
      <c r="EA116" s="2">
        <f t="shared" si="40"/>
        <v>3.9262291892648644</v>
      </c>
      <c r="EB116" s="2">
        <f t="shared" si="40"/>
        <v>3.9577891892648642</v>
      </c>
    </row>
    <row r="117" spans="14:132">
      <c r="AC117" s="157">
        <f t="shared" si="0"/>
        <v>0.81578910526536841</v>
      </c>
      <c r="AF117" s="159">
        <v>7.6</v>
      </c>
      <c r="AG117" s="2">
        <f t="shared" si="31"/>
        <v>0.84734910526536844</v>
      </c>
      <c r="AH117" s="2">
        <f t="shared" si="31"/>
        <v>0.87890910526536836</v>
      </c>
      <c r="AI117" s="2">
        <f t="shared" si="31"/>
        <v>0.91046910526536839</v>
      </c>
      <c r="AJ117" s="2">
        <f t="shared" si="31"/>
        <v>0.94202910526536843</v>
      </c>
      <c r="AK117" s="2">
        <f t="shared" si="31"/>
        <v>0.97358910526536846</v>
      </c>
      <c r="AL117" s="2">
        <f t="shared" si="31"/>
        <v>1.0051491052653683</v>
      </c>
      <c r="AM117" s="2">
        <f t="shared" si="31"/>
        <v>1.0367091052653683</v>
      </c>
      <c r="AN117" s="2">
        <f t="shared" si="31"/>
        <v>1.0682691052653683</v>
      </c>
      <c r="AO117" s="2">
        <f t="shared" si="31"/>
        <v>1.0998291052653684</v>
      </c>
      <c r="AP117" s="2">
        <f t="shared" si="31"/>
        <v>1.1313891052653684</v>
      </c>
      <c r="AQ117" s="2">
        <f t="shared" si="32"/>
        <v>1.1629491052653684</v>
      </c>
      <c r="AR117" s="2">
        <f t="shared" si="32"/>
        <v>1.1945091052653685</v>
      </c>
      <c r="AS117" s="2">
        <f t="shared" si="32"/>
        <v>1.2260691052653683</v>
      </c>
      <c r="AT117" s="2">
        <f t="shared" si="32"/>
        <v>1.2576291052653683</v>
      </c>
      <c r="AU117" s="2">
        <f t="shared" si="32"/>
        <v>1.2891891052653683</v>
      </c>
      <c r="AV117" s="2">
        <f t="shared" si="32"/>
        <v>1.3207491052653684</v>
      </c>
      <c r="AW117" s="2">
        <f t="shared" si="32"/>
        <v>1.3523091052653684</v>
      </c>
      <c r="AX117" s="2">
        <f t="shared" si="32"/>
        <v>1.3838691052653682</v>
      </c>
      <c r="AY117" s="2">
        <f t="shared" si="32"/>
        <v>1.4154291052653685</v>
      </c>
      <c r="AZ117" s="2">
        <f t="shared" si="32"/>
        <v>1.4469891052653683</v>
      </c>
      <c r="BA117" s="2">
        <f t="shared" si="33"/>
        <v>1.4785491052653683</v>
      </c>
      <c r="BB117" s="2">
        <f t="shared" si="33"/>
        <v>1.5101091052653683</v>
      </c>
      <c r="BC117" s="2">
        <f t="shared" si="33"/>
        <v>1.5416691052653684</v>
      </c>
      <c r="BD117" s="2">
        <f t="shared" si="33"/>
        <v>1.5732291052653684</v>
      </c>
      <c r="BE117" s="2">
        <f t="shared" si="33"/>
        <v>1.6047891052653682</v>
      </c>
      <c r="BF117" s="2">
        <f t="shared" si="33"/>
        <v>1.6363491052653685</v>
      </c>
      <c r="BG117" s="2">
        <f t="shared" si="33"/>
        <v>1.6679091052653683</v>
      </c>
      <c r="BH117" s="2">
        <f t="shared" si="33"/>
        <v>1.6994691052653683</v>
      </c>
      <c r="BI117" s="2">
        <f t="shared" si="33"/>
        <v>1.7310291052653684</v>
      </c>
      <c r="BJ117" s="2">
        <f t="shared" si="33"/>
        <v>1.7625891052653684</v>
      </c>
      <c r="BK117" s="2">
        <f t="shared" si="34"/>
        <v>1.7941491052653684</v>
      </c>
      <c r="BL117" s="2">
        <f t="shared" si="34"/>
        <v>1.8257091052653682</v>
      </c>
      <c r="BM117" s="2">
        <f t="shared" si="34"/>
        <v>1.8572691052653685</v>
      </c>
      <c r="BN117" s="2">
        <f t="shared" si="34"/>
        <v>1.8888291052653683</v>
      </c>
      <c r="BO117" s="2">
        <f t="shared" si="34"/>
        <v>1.9203891052653685</v>
      </c>
      <c r="BP117" s="2">
        <f t="shared" si="34"/>
        <v>1.9519491052653684</v>
      </c>
      <c r="BQ117" s="2">
        <f t="shared" si="34"/>
        <v>1.9835091052653682</v>
      </c>
      <c r="BR117" s="2">
        <f t="shared" si="34"/>
        <v>2.0150691052653684</v>
      </c>
      <c r="BS117" s="2">
        <f t="shared" si="34"/>
        <v>2.0466291052653682</v>
      </c>
      <c r="BT117" s="2">
        <f t="shared" si="34"/>
        <v>2.0781891052653685</v>
      </c>
      <c r="BU117" s="2">
        <f t="shared" si="35"/>
        <v>2.1097491052653683</v>
      </c>
      <c r="BV117" s="2">
        <f t="shared" si="35"/>
        <v>2.1413091052653681</v>
      </c>
      <c r="BW117" s="2">
        <f t="shared" si="35"/>
        <v>2.1728691052653684</v>
      </c>
      <c r="BX117" s="2">
        <f t="shared" si="35"/>
        <v>2.2044291052653682</v>
      </c>
      <c r="BY117" s="2">
        <f t="shared" si="35"/>
        <v>2.2359891052653684</v>
      </c>
      <c r="BZ117" s="2">
        <f t="shared" si="35"/>
        <v>2.2675491052653682</v>
      </c>
      <c r="CA117" s="2">
        <f t="shared" si="35"/>
        <v>2.2991091052653685</v>
      </c>
      <c r="CB117" s="2">
        <f t="shared" si="35"/>
        <v>2.3306691052653683</v>
      </c>
      <c r="CC117" s="2">
        <f t="shared" si="35"/>
        <v>2.3622291052653681</v>
      </c>
      <c r="CD117" s="2">
        <f t="shared" si="35"/>
        <v>2.3937891052653684</v>
      </c>
      <c r="CE117" s="2">
        <f t="shared" si="36"/>
        <v>2.4253491052653682</v>
      </c>
      <c r="CF117" s="2">
        <f t="shared" si="36"/>
        <v>2.4569091052653684</v>
      </c>
      <c r="CG117" s="2">
        <f t="shared" si="36"/>
        <v>2.4884691052653682</v>
      </c>
      <c r="CH117" s="2">
        <f t="shared" si="36"/>
        <v>2.5200291052653685</v>
      </c>
      <c r="CI117" s="2">
        <f t="shared" si="36"/>
        <v>2.5515891052653683</v>
      </c>
      <c r="CJ117" s="2">
        <f t="shared" si="36"/>
        <v>2.5831491052653681</v>
      </c>
      <c r="CK117" s="2">
        <f t="shared" si="36"/>
        <v>2.6147091052653684</v>
      </c>
      <c r="CL117" s="2">
        <f t="shared" si="36"/>
        <v>2.6462691052653682</v>
      </c>
      <c r="CM117" s="2">
        <f t="shared" si="36"/>
        <v>2.6778291052653684</v>
      </c>
      <c r="CN117" s="2">
        <f t="shared" si="36"/>
        <v>2.7093891052653682</v>
      </c>
      <c r="CO117" s="2">
        <f t="shared" si="37"/>
        <v>2.7409491052653681</v>
      </c>
      <c r="CP117" s="2">
        <f t="shared" si="37"/>
        <v>2.7725091052653683</v>
      </c>
      <c r="CQ117" s="2">
        <f t="shared" si="37"/>
        <v>2.8040691052653681</v>
      </c>
      <c r="CR117" s="2">
        <f t="shared" si="37"/>
        <v>2.8356291052653684</v>
      </c>
      <c r="CS117" s="2">
        <f t="shared" si="37"/>
        <v>2.8671891052653682</v>
      </c>
      <c r="CT117" s="2">
        <f t="shared" si="37"/>
        <v>2.8987491052653684</v>
      </c>
      <c r="CU117" s="2">
        <f t="shared" si="37"/>
        <v>2.9303091052653683</v>
      </c>
      <c r="CV117" s="2">
        <f t="shared" si="37"/>
        <v>2.9618691052653685</v>
      </c>
      <c r="CW117" s="2">
        <f t="shared" si="37"/>
        <v>2.9934291052653683</v>
      </c>
      <c r="CX117" s="2">
        <f t="shared" si="37"/>
        <v>3.0249891052653686</v>
      </c>
      <c r="CY117" s="2">
        <f t="shared" si="38"/>
        <v>3.0565491052653684</v>
      </c>
      <c r="CZ117" s="2">
        <f t="shared" si="38"/>
        <v>3.0881091052653682</v>
      </c>
      <c r="DA117" s="2">
        <f t="shared" si="38"/>
        <v>3.1196691052653684</v>
      </c>
      <c r="DB117" s="2">
        <f t="shared" si="38"/>
        <v>3.1512291052653683</v>
      </c>
      <c r="DC117" s="2">
        <f t="shared" si="38"/>
        <v>3.1827891052653685</v>
      </c>
      <c r="DD117" s="2">
        <f t="shared" si="38"/>
        <v>3.2143491052653683</v>
      </c>
      <c r="DE117" s="2">
        <f t="shared" si="38"/>
        <v>3.2459091052653681</v>
      </c>
      <c r="DF117" s="2">
        <f t="shared" si="38"/>
        <v>3.2774691052653684</v>
      </c>
      <c r="DG117" s="2">
        <f t="shared" si="38"/>
        <v>3.3090291052653682</v>
      </c>
      <c r="DH117" s="2">
        <f t="shared" si="38"/>
        <v>3.3405891052653685</v>
      </c>
      <c r="DI117" s="2">
        <f t="shared" si="39"/>
        <v>3.3721491052653683</v>
      </c>
      <c r="DJ117" s="2">
        <f t="shared" si="39"/>
        <v>3.4037091052653685</v>
      </c>
      <c r="DK117" s="2">
        <f t="shared" si="39"/>
        <v>3.4352691052653683</v>
      </c>
      <c r="DL117" s="2">
        <f t="shared" si="39"/>
        <v>3.4668291052653681</v>
      </c>
      <c r="DM117" s="2">
        <f t="shared" si="39"/>
        <v>3.4983891052653684</v>
      </c>
      <c r="DN117" s="2">
        <f t="shared" si="39"/>
        <v>3.5299491052653682</v>
      </c>
      <c r="DO117" s="2">
        <f t="shared" si="39"/>
        <v>3.5615091052653685</v>
      </c>
      <c r="DP117" s="2">
        <f t="shared" si="39"/>
        <v>3.5930691052653683</v>
      </c>
      <c r="DQ117" s="2">
        <f t="shared" si="39"/>
        <v>3.6246291052653685</v>
      </c>
      <c r="DR117" s="2">
        <f t="shared" si="39"/>
        <v>3.6561891052653683</v>
      </c>
      <c r="DS117" s="2">
        <f t="shared" si="40"/>
        <v>3.6877491052653681</v>
      </c>
      <c r="DT117" s="2">
        <f t="shared" si="40"/>
        <v>3.7193091052653684</v>
      </c>
      <c r="DU117" s="2">
        <f t="shared" si="40"/>
        <v>3.7508691052653682</v>
      </c>
      <c r="DV117" s="2">
        <f t="shared" si="40"/>
        <v>3.7824291052653685</v>
      </c>
      <c r="DW117" s="2">
        <f t="shared" si="40"/>
        <v>3.8139891052653683</v>
      </c>
      <c r="DX117" s="2">
        <f t="shared" si="40"/>
        <v>3.8455491052653681</v>
      </c>
      <c r="DY117" s="2">
        <f t="shared" si="40"/>
        <v>3.8771091052653683</v>
      </c>
      <c r="DZ117" s="2">
        <f t="shared" si="40"/>
        <v>3.9086691052653681</v>
      </c>
      <c r="EA117" s="2">
        <f t="shared" si="40"/>
        <v>3.9402291052653684</v>
      </c>
      <c r="EB117" s="2">
        <f t="shared" si="40"/>
        <v>3.9717891052653682</v>
      </c>
    </row>
    <row r="118" spans="14:132">
      <c r="AC118" s="157">
        <f t="shared" si="0"/>
        <v>0.8297890212658724</v>
      </c>
      <c r="AF118" s="159">
        <v>7.7</v>
      </c>
      <c r="AG118" s="2">
        <f t="shared" si="31"/>
        <v>0.86134902126587243</v>
      </c>
      <c r="AH118" s="2">
        <f t="shared" si="31"/>
        <v>0.89290902126587235</v>
      </c>
      <c r="AI118" s="2">
        <f t="shared" si="31"/>
        <v>0.92446902126587238</v>
      </c>
      <c r="AJ118" s="2">
        <f t="shared" si="31"/>
        <v>0.95602902126587241</v>
      </c>
      <c r="AK118" s="2">
        <f t="shared" si="31"/>
        <v>0.98758902126587245</v>
      </c>
      <c r="AL118" s="2">
        <f t="shared" si="31"/>
        <v>1.0191490212658723</v>
      </c>
      <c r="AM118" s="2">
        <f t="shared" si="31"/>
        <v>1.0507090212658723</v>
      </c>
      <c r="AN118" s="2">
        <f t="shared" si="31"/>
        <v>1.0822690212658723</v>
      </c>
      <c r="AO118" s="2">
        <f t="shared" si="31"/>
        <v>1.1138290212658724</v>
      </c>
      <c r="AP118" s="2">
        <f t="shared" si="31"/>
        <v>1.1453890212658724</v>
      </c>
      <c r="AQ118" s="2">
        <f t="shared" si="32"/>
        <v>1.1769490212658724</v>
      </c>
      <c r="AR118" s="2">
        <f t="shared" si="32"/>
        <v>1.2085090212658725</v>
      </c>
      <c r="AS118" s="2">
        <f t="shared" si="32"/>
        <v>1.2400690212658723</v>
      </c>
      <c r="AT118" s="2">
        <f t="shared" si="32"/>
        <v>1.2716290212658723</v>
      </c>
      <c r="AU118" s="2">
        <f t="shared" si="32"/>
        <v>1.3031890212658723</v>
      </c>
      <c r="AV118" s="2">
        <f t="shared" si="32"/>
        <v>1.3347490212658724</v>
      </c>
      <c r="AW118" s="2">
        <f t="shared" si="32"/>
        <v>1.3663090212658724</v>
      </c>
      <c r="AX118" s="2">
        <f t="shared" si="32"/>
        <v>1.3978690212658722</v>
      </c>
      <c r="AY118" s="2">
        <f t="shared" si="32"/>
        <v>1.4294290212658725</v>
      </c>
      <c r="AZ118" s="2">
        <f t="shared" si="32"/>
        <v>1.4609890212658723</v>
      </c>
      <c r="BA118" s="2">
        <f t="shared" si="33"/>
        <v>1.4925490212658723</v>
      </c>
      <c r="BB118" s="2">
        <f t="shared" si="33"/>
        <v>1.5241090212658723</v>
      </c>
      <c r="BC118" s="2">
        <f t="shared" si="33"/>
        <v>1.5556690212658724</v>
      </c>
      <c r="BD118" s="2">
        <f t="shared" si="33"/>
        <v>1.5872290212658724</v>
      </c>
      <c r="BE118" s="2">
        <f t="shared" si="33"/>
        <v>1.6187890212658722</v>
      </c>
      <c r="BF118" s="2">
        <f t="shared" si="33"/>
        <v>1.6503490212658725</v>
      </c>
      <c r="BG118" s="2">
        <f t="shared" si="33"/>
        <v>1.6819090212658723</v>
      </c>
      <c r="BH118" s="2">
        <f t="shared" si="33"/>
        <v>1.7134690212658723</v>
      </c>
      <c r="BI118" s="2">
        <f t="shared" si="33"/>
        <v>1.7450290212658723</v>
      </c>
      <c r="BJ118" s="2">
        <f t="shared" si="33"/>
        <v>1.7765890212658724</v>
      </c>
      <c r="BK118" s="2">
        <f t="shared" si="34"/>
        <v>1.8081490212658724</v>
      </c>
      <c r="BL118" s="2">
        <f t="shared" si="34"/>
        <v>1.8397090212658722</v>
      </c>
      <c r="BM118" s="2">
        <f t="shared" si="34"/>
        <v>1.8712690212658725</v>
      </c>
      <c r="BN118" s="2">
        <f t="shared" si="34"/>
        <v>1.9028290212658723</v>
      </c>
      <c r="BO118" s="2">
        <f t="shared" si="34"/>
        <v>1.9343890212658725</v>
      </c>
      <c r="BP118" s="2">
        <f t="shared" si="34"/>
        <v>1.9659490212658723</v>
      </c>
      <c r="BQ118" s="2">
        <f t="shared" si="34"/>
        <v>1.9975090212658722</v>
      </c>
      <c r="BR118" s="2">
        <f t="shared" si="34"/>
        <v>2.0290690212658724</v>
      </c>
      <c r="BS118" s="2">
        <f t="shared" si="34"/>
        <v>2.0606290212658722</v>
      </c>
      <c r="BT118" s="2">
        <f t="shared" si="34"/>
        <v>2.0921890212658725</v>
      </c>
      <c r="BU118" s="2">
        <f t="shared" si="35"/>
        <v>2.1237490212658723</v>
      </c>
      <c r="BV118" s="2">
        <f t="shared" si="35"/>
        <v>2.1553090212658721</v>
      </c>
      <c r="BW118" s="2">
        <f t="shared" si="35"/>
        <v>2.1868690212658723</v>
      </c>
      <c r="BX118" s="2">
        <f t="shared" si="35"/>
        <v>2.2184290212658722</v>
      </c>
      <c r="BY118" s="2">
        <f t="shared" si="35"/>
        <v>2.2499890212658724</v>
      </c>
      <c r="BZ118" s="2">
        <f t="shared" si="35"/>
        <v>2.2815490212658722</v>
      </c>
      <c r="CA118" s="2">
        <f t="shared" si="35"/>
        <v>2.3131090212658725</v>
      </c>
      <c r="CB118" s="2">
        <f t="shared" si="35"/>
        <v>2.3446690212658723</v>
      </c>
      <c r="CC118" s="2">
        <f t="shared" si="35"/>
        <v>2.3762290212658721</v>
      </c>
      <c r="CD118" s="2">
        <f t="shared" si="35"/>
        <v>2.4077890212658724</v>
      </c>
      <c r="CE118" s="2">
        <f t="shared" si="36"/>
        <v>2.4393490212658722</v>
      </c>
      <c r="CF118" s="2">
        <f t="shared" si="36"/>
        <v>2.4709090212658724</v>
      </c>
      <c r="CG118" s="2">
        <f t="shared" si="36"/>
        <v>2.5024690212658722</v>
      </c>
      <c r="CH118" s="2">
        <f t="shared" si="36"/>
        <v>2.5340290212658725</v>
      </c>
      <c r="CI118" s="2">
        <f t="shared" si="36"/>
        <v>2.5655890212658723</v>
      </c>
      <c r="CJ118" s="2">
        <f t="shared" si="36"/>
        <v>2.5971490212658721</v>
      </c>
      <c r="CK118" s="2">
        <f t="shared" si="36"/>
        <v>2.6287090212658724</v>
      </c>
      <c r="CL118" s="2">
        <f t="shared" si="36"/>
        <v>2.6602690212658722</v>
      </c>
      <c r="CM118" s="2">
        <f t="shared" si="36"/>
        <v>2.6918290212658724</v>
      </c>
      <c r="CN118" s="2">
        <f t="shared" si="36"/>
        <v>2.7233890212658722</v>
      </c>
      <c r="CO118" s="2">
        <f t="shared" si="37"/>
        <v>2.754949021265872</v>
      </c>
      <c r="CP118" s="2">
        <f t="shared" si="37"/>
        <v>2.7865090212658723</v>
      </c>
      <c r="CQ118" s="2">
        <f t="shared" si="37"/>
        <v>2.8180690212658721</v>
      </c>
      <c r="CR118" s="2">
        <f t="shared" si="37"/>
        <v>2.8496290212658724</v>
      </c>
      <c r="CS118" s="2">
        <f t="shared" si="37"/>
        <v>2.8811890212658722</v>
      </c>
      <c r="CT118" s="2">
        <f t="shared" si="37"/>
        <v>2.9127490212658724</v>
      </c>
      <c r="CU118" s="2">
        <f t="shared" si="37"/>
        <v>2.9443090212658722</v>
      </c>
      <c r="CV118" s="2">
        <f t="shared" si="37"/>
        <v>2.9758690212658725</v>
      </c>
      <c r="CW118" s="2">
        <f t="shared" si="37"/>
        <v>3.0074290212658723</v>
      </c>
      <c r="CX118" s="2">
        <f t="shared" si="37"/>
        <v>3.0389890212658726</v>
      </c>
      <c r="CY118" s="2">
        <f t="shared" si="38"/>
        <v>3.0705490212658724</v>
      </c>
      <c r="CZ118" s="2">
        <f t="shared" si="38"/>
        <v>3.1021090212658722</v>
      </c>
      <c r="DA118" s="2">
        <f t="shared" si="38"/>
        <v>3.1336690212658724</v>
      </c>
      <c r="DB118" s="2">
        <f t="shared" si="38"/>
        <v>3.1652290212658722</v>
      </c>
      <c r="DC118" s="2">
        <f t="shared" si="38"/>
        <v>3.1967890212658725</v>
      </c>
      <c r="DD118" s="2">
        <f t="shared" si="38"/>
        <v>3.2283490212658723</v>
      </c>
      <c r="DE118" s="2">
        <f t="shared" si="38"/>
        <v>3.2599090212658721</v>
      </c>
      <c r="DF118" s="2">
        <f t="shared" si="38"/>
        <v>3.2914690212658724</v>
      </c>
      <c r="DG118" s="2">
        <f t="shared" si="38"/>
        <v>3.3230290212658722</v>
      </c>
      <c r="DH118" s="2">
        <f t="shared" si="38"/>
        <v>3.3545890212658724</v>
      </c>
      <c r="DI118" s="2">
        <f t="shared" si="39"/>
        <v>3.3861490212658722</v>
      </c>
      <c r="DJ118" s="2">
        <f t="shared" si="39"/>
        <v>3.4177090212658725</v>
      </c>
      <c r="DK118" s="2">
        <f t="shared" si="39"/>
        <v>3.4492690212658723</v>
      </c>
      <c r="DL118" s="2">
        <f t="shared" si="39"/>
        <v>3.4808290212658721</v>
      </c>
      <c r="DM118" s="2">
        <f t="shared" si="39"/>
        <v>3.5123890212658724</v>
      </c>
      <c r="DN118" s="2">
        <f t="shared" si="39"/>
        <v>3.5439490212658722</v>
      </c>
      <c r="DO118" s="2">
        <f t="shared" si="39"/>
        <v>3.5755090212658724</v>
      </c>
      <c r="DP118" s="2">
        <f t="shared" si="39"/>
        <v>3.6070690212658723</v>
      </c>
      <c r="DQ118" s="2">
        <f t="shared" si="39"/>
        <v>3.6386290212658725</v>
      </c>
      <c r="DR118" s="2">
        <f t="shared" si="39"/>
        <v>3.6701890212658723</v>
      </c>
      <c r="DS118" s="2">
        <f t="shared" si="40"/>
        <v>3.7017490212658721</v>
      </c>
      <c r="DT118" s="2">
        <f t="shared" si="40"/>
        <v>3.7333090212658724</v>
      </c>
      <c r="DU118" s="2">
        <f t="shared" si="40"/>
        <v>3.7648690212658722</v>
      </c>
      <c r="DV118" s="2">
        <f t="shared" si="40"/>
        <v>3.7964290212658724</v>
      </c>
      <c r="DW118" s="2">
        <f t="shared" si="40"/>
        <v>3.8279890212658723</v>
      </c>
      <c r="DX118" s="2">
        <f t="shared" si="40"/>
        <v>3.8595490212658721</v>
      </c>
      <c r="DY118" s="2">
        <f t="shared" si="40"/>
        <v>3.8911090212658723</v>
      </c>
      <c r="DZ118" s="2">
        <f t="shared" si="40"/>
        <v>3.9226690212658721</v>
      </c>
      <c r="EA118" s="2">
        <f t="shared" si="40"/>
        <v>3.9542290212658724</v>
      </c>
      <c r="EB118" s="2">
        <f t="shared" si="40"/>
        <v>3.9857890212658722</v>
      </c>
    </row>
    <row r="119" spans="14:132">
      <c r="AC119" s="157">
        <f t="shared" si="0"/>
        <v>0.84378893726637638</v>
      </c>
      <c r="AF119" s="159">
        <v>7.8</v>
      </c>
      <c r="AG119" s="2">
        <f t="shared" si="31"/>
        <v>0.87534893726637641</v>
      </c>
      <c r="AH119" s="2">
        <f t="shared" si="31"/>
        <v>0.90690893726637634</v>
      </c>
      <c r="AI119" s="2">
        <f t="shared" si="31"/>
        <v>0.93846893726637637</v>
      </c>
      <c r="AJ119" s="2">
        <f t="shared" si="31"/>
        <v>0.9700289372663764</v>
      </c>
      <c r="AK119" s="2">
        <f t="shared" si="31"/>
        <v>1.0015889372663764</v>
      </c>
      <c r="AL119" s="2">
        <f t="shared" si="31"/>
        <v>1.0331489372663762</v>
      </c>
      <c r="AM119" s="2">
        <f t="shared" si="31"/>
        <v>1.0647089372663763</v>
      </c>
      <c r="AN119" s="2">
        <f t="shared" si="31"/>
        <v>1.0962689372663763</v>
      </c>
      <c r="AO119" s="2">
        <f t="shared" si="31"/>
        <v>1.1278289372663763</v>
      </c>
      <c r="AP119" s="2">
        <f t="shared" si="31"/>
        <v>1.1593889372663764</v>
      </c>
      <c r="AQ119" s="2">
        <f t="shared" si="32"/>
        <v>1.1909489372663764</v>
      </c>
      <c r="AR119" s="2">
        <f t="shared" si="32"/>
        <v>1.2225089372663764</v>
      </c>
      <c r="AS119" s="2">
        <f t="shared" si="32"/>
        <v>1.2540689372663762</v>
      </c>
      <c r="AT119" s="2">
        <f t="shared" si="32"/>
        <v>1.2856289372663763</v>
      </c>
      <c r="AU119" s="2">
        <f t="shared" si="32"/>
        <v>1.3171889372663763</v>
      </c>
      <c r="AV119" s="2">
        <f t="shared" si="32"/>
        <v>1.3487489372663763</v>
      </c>
      <c r="AW119" s="2">
        <f t="shared" si="32"/>
        <v>1.3803089372663764</v>
      </c>
      <c r="AX119" s="2">
        <f t="shared" si="32"/>
        <v>1.4118689372663762</v>
      </c>
      <c r="AY119" s="2">
        <f t="shared" si="32"/>
        <v>1.4434289372663764</v>
      </c>
      <c r="AZ119" s="2">
        <f t="shared" si="32"/>
        <v>1.4749889372663763</v>
      </c>
      <c r="BA119" s="2">
        <f t="shared" si="33"/>
        <v>1.5065489372663763</v>
      </c>
      <c r="BB119" s="2">
        <f t="shared" si="33"/>
        <v>1.5381089372663763</v>
      </c>
      <c r="BC119" s="2">
        <f t="shared" si="33"/>
        <v>1.5696689372663764</v>
      </c>
      <c r="BD119" s="2">
        <f t="shared" si="33"/>
        <v>1.6012289372663764</v>
      </c>
      <c r="BE119" s="2">
        <f t="shared" si="33"/>
        <v>1.6327889372663762</v>
      </c>
      <c r="BF119" s="2">
        <f t="shared" si="33"/>
        <v>1.6643489372663764</v>
      </c>
      <c r="BG119" s="2">
        <f t="shared" si="33"/>
        <v>1.6959089372663763</v>
      </c>
      <c r="BH119" s="2">
        <f t="shared" si="33"/>
        <v>1.7274689372663763</v>
      </c>
      <c r="BI119" s="2">
        <f t="shared" si="33"/>
        <v>1.7590289372663763</v>
      </c>
      <c r="BJ119" s="2">
        <f t="shared" si="33"/>
        <v>1.7905889372663764</v>
      </c>
      <c r="BK119" s="2">
        <f t="shared" si="34"/>
        <v>1.8221489372663764</v>
      </c>
      <c r="BL119" s="2">
        <f t="shared" si="34"/>
        <v>1.8537089372663762</v>
      </c>
      <c r="BM119" s="2">
        <f t="shared" si="34"/>
        <v>1.8852689372663765</v>
      </c>
      <c r="BN119" s="2">
        <f t="shared" si="34"/>
        <v>1.9168289372663763</v>
      </c>
      <c r="BO119" s="2">
        <f t="shared" si="34"/>
        <v>1.9483889372663765</v>
      </c>
      <c r="BP119" s="2">
        <f t="shared" si="34"/>
        <v>1.9799489372663763</v>
      </c>
      <c r="BQ119" s="2">
        <f t="shared" si="34"/>
        <v>2.0115089372663761</v>
      </c>
      <c r="BR119" s="2">
        <f t="shared" si="34"/>
        <v>2.0430689372663764</v>
      </c>
      <c r="BS119" s="2">
        <f t="shared" si="34"/>
        <v>2.0746289372663762</v>
      </c>
      <c r="BT119" s="2">
        <f t="shared" si="34"/>
        <v>2.1061889372663765</v>
      </c>
      <c r="BU119" s="2">
        <f t="shared" si="35"/>
        <v>2.1377489372663763</v>
      </c>
      <c r="BV119" s="2">
        <f t="shared" si="35"/>
        <v>2.1693089372663761</v>
      </c>
      <c r="BW119" s="2">
        <f t="shared" si="35"/>
        <v>2.2008689372663763</v>
      </c>
      <c r="BX119" s="2">
        <f t="shared" si="35"/>
        <v>2.2324289372663761</v>
      </c>
      <c r="BY119" s="2">
        <f t="shared" si="35"/>
        <v>2.2639889372663764</v>
      </c>
      <c r="BZ119" s="2">
        <f t="shared" si="35"/>
        <v>2.2955489372663762</v>
      </c>
      <c r="CA119" s="2">
        <f t="shared" si="35"/>
        <v>2.3271089372663765</v>
      </c>
      <c r="CB119" s="2">
        <f t="shared" si="35"/>
        <v>2.3586689372663763</v>
      </c>
      <c r="CC119" s="2">
        <f t="shared" si="35"/>
        <v>2.3902289372663761</v>
      </c>
      <c r="CD119" s="2">
        <f t="shared" si="35"/>
        <v>2.4217889372663763</v>
      </c>
      <c r="CE119" s="2">
        <f t="shared" si="36"/>
        <v>2.4533489372663762</v>
      </c>
      <c r="CF119" s="2">
        <f t="shared" si="36"/>
        <v>2.4849089372663764</v>
      </c>
      <c r="CG119" s="2">
        <f t="shared" si="36"/>
        <v>2.5164689372663762</v>
      </c>
      <c r="CH119" s="2">
        <f t="shared" si="36"/>
        <v>2.5480289372663765</v>
      </c>
      <c r="CI119" s="2">
        <f t="shared" si="36"/>
        <v>2.5795889372663763</v>
      </c>
      <c r="CJ119" s="2">
        <f t="shared" si="36"/>
        <v>2.6111489372663761</v>
      </c>
      <c r="CK119" s="2">
        <f t="shared" si="36"/>
        <v>2.6427089372663763</v>
      </c>
      <c r="CL119" s="2">
        <f t="shared" si="36"/>
        <v>2.6742689372663762</v>
      </c>
      <c r="CM119" s="2">
        <f t="shared" si="36"/>
        <v>2.7058289372663764</v>
      </c>
      <c r="CN119" s="2">
        <f t="shared" si="36"/>
        <v>2.7373889372663762</v>
      </c>
      <c r="CO119" s="2">
        <f t="shared" si="37"/>
        <v>2.768948937266376</v>
      </c>
      <c r="CP119" s="2">
        <f t="shared" si="37"/>
        <v>2.8005089372663763</v>
      </c>
      <c r="CQ119" s="2">
        <f t="shared" si="37"/>
        <v>2.8320689372663761</v>
      </c>
      <c r="CR119" s="2">
        <f t="shared" si="37"/>
        <v>2.8636289372663764</v>
      </c>
      <c r="CS119" s="2">
        <f t="shared" si="37"/>
        <v>2.8951889372663762</v>
      </c>
      <c r="CT119" s="2">
        <f t="shared" si="37"/>
        <v>2.9267489372663764</v>
      </c>
      <c r="CU119" s="2">
        <f t="shared" si="37"/>
        <v>2.9583089372663762</v>
      </c>
      <c r="CV119" s="2">
        <f t="shared" si="37"/>
        <v>2.9898689372663765</v>
      </c>
      <c r="CW119" s="2">
        <f t="shared" si="37"/>
        <v>3.0214289372663763</v>
      </c>
      <c r="CX119" s="2">
        <f t="shared" si="37"/>
        <v>3.0529889372663765</v>
      </c>
      <c r="CY119" s="2">
        <f t="shared" si="38"/>
        <v>3.0845489372663764</v>
      </c>
      <c r="CZ119" s="2">
        <f t="shared" si="38"/>
        <v>3.1161089372663762</v>
      </c>
      <c r="DA119" s="2">
        <f t="shared" si="38"/>
        <v>3.1476689372663764</v>
      </c>
      <c r="DB119" s="2">
        <f t="shared" si="38"/>
        <v>3.1792289372663762</v>
      </c>
      <c r="DC119" s="2">
        <f t="shared" si="38"/>
        <v>3.2107889372663765</v>
      </c>
      <c r="DD119" s="2">
        <f t="shared" si="38"/>
        <v>3.2423489372663763</v>
      </c>
      <c r="DE119" s="2">
        <f t="shared" si="38"/>
        <v>3.2739089372663761</v>
      </c>
      <c r="DF119" s="2">
        <f t="shared" si="38"/>
        <v>3.3054689372663764</v>
      </c>
      <c r="DG119" s="2">
        <f t="shared" si="38"/>
        <v>3.3370289372663762</v>
      </c>
      <c r="DH119" s="2">
        <f t="shared" si="38"/>
        <v>3.3685889372663764</v>
      </c>
      <c r="DI119" s="2">
        <f t="shared" si="39"/>
        <v>3.4001489372663762</v>
      </c>
      <c r="DJ119" s="2">
        <f t="shared" si="39"/>
        <v>3.4317089372663765</v>
      </c>
      <c r="DK119" s="2">
        <f t="shared" si="39"/>
        <v>3.4632689372663763</v>
      </c>
      <c r="DL119" s="2">
        <f t="shared" si="39"/>
        <v>3.4948289372663761</v>
      </c>
      <c r="DM119" s="2">
        <f t="shared" si="39"/>
        <v>3.5263889372663764</v>
      </c>
      <c r="DN119" s="2">
        <f t="shared" si="39"/>
        <v>3.5579489372663762</v>
      </c>
      <c r="DO119" s="2">
        <f t="shared" si="39"/>
        <v>3.5895089372663764</v>
      </c>
      <c r="DP119" s="2">
        <f t="shared" si="39"/>
        <v>3.6210689372663762</v>
      </c>
      <c r="DQ119" s="2">
        <f t="shared" si="39"/>
        <v>3.6526289372663765</v>
      </c>
      <c r="DR119" s="2">
        <f t="shared" si="39"/>
        <v>3.6841889372663763</v>
      </c>
      <c r="DS119" s="2">
        <f t="shared" si="40"/>
        <v>3.7157489372663761</v>
      </c>
      <c r="DT119" s="2">
        <f t="shared" si="40"/>
        <v>3.7473089372663764</v>
      </c>
      <c r="DU119" s="2">
        <f t="shared" si="40"/>
        <v>3.7788689372663762</v>
      </c>
      <c r="DV119" s="2">
        <f t="shared" si="40"/>
        <v>3.8104289372663764</v>
      </c>
      <c r="DW119" s="2">
        <f t="shared" si="40"/>
        <v>3.8419889372663762</v>
      </c>
      <c r="DX119" s="2">
        <f t="shared" si="40"/>
        <v>3.8735489372663761</v>
      </c>
      <c r="DY119" s="2">
        <f t="shared" si="40"/>
        <v>3.9051089372663763</v>
      </c>
      <c r="DZ119" s="2">
        <f t="shared" si="40"/>
        <v>3.9366689372663761</v>
      </c>
      <c r="EA119" s="2">
        <f t="shared" si="40"/>
        <v>3.9682289372663764</v>
      </c>
      <c r="EB119" s="2">
        <f t="shared" si="40"/>
        <v>3.9997889372663762</v>
      </c>
    </row>
    <row r="120" spans="14:132">
      <c r="AC120" s="157">
        <f t="shared" si="0"/>
        <v>0.85778885326688048</v>
      </c>
      <c r="AF120" s="159">
        <v>7.9</v>
      </c>
      <c r="AG120" s="2">
        <f t="shared" si="31"/>
        <v>0.88934885326688051</v>
      </c>
      <c r="AH120" s="2">
        <f t="shared" si="31"/>
        <v>0.92090885326688043</v>
      </c>
      <c r="AI120" s="2">
        <f t="shared" si="31"/>
        <v>0.95246885326688047</v>
      </c>
      <c r="AJ120" s="2">
        <f t="shared" si="31"/>
        <v>0.9840288532668805</v>
      </c>
      <c r="AK120" s="2">
        <f t="shared" si="31"/>
        <v>1.0155888532668804</v>
      </c>
      <c r="AL120" s="2">
        <f t="shared" si="31"/>
        <v>1.0471488532668805</v>
      </c>
      <c r="AM120" s="2">
        <f t="shared" si="31"/>
        <v>1.0787088532668805</v>
      </c>
      <c r="AN120" s="2">
        <f t="shared" si="31"/>
        <v>1.1102688532668805</v>
      </c>
      <c r="AO120" s="2">
        <f t="shared" si="31"/>
        <v>1.1418288532668806</v>
      </c>
      <c r="AP120" s="2">
        <f t="shared" si="31"/>
        <v>1.1733888532668804</v>
      </c>
      <c r="AQ120" s="2">
        <f t="shared" si="32"/>
        <v>1.2049488532668804</v>
      </c>
      <c r="AR120" s="2">
        <f t="shared" si="32"/>
        <v>1.2365088532668804</v>
      </c>
      <c r="AS120" s="2">
        <f t="shared" si="32"/>
        <v>1.2680688532668805</v>
      </c>
      <c r="AT120" s="2">
        <f t="shared" si="32"/>
        <v>1.2996288532668805</v>
      </c>
      <c r="AU120" s="2">
        <f t="shared" si="32"/>
        <v>1.3311888532668805</v>
      </c>
      <c r="AV120" s="2">
        <f t="shared" si="32"/>
        <v>1.3627488532668806</v>
      </c>
      <c r="AW120" s="2">
        <f t="shared" si="32"/>
        <v>1.3943088532668804</v>
      </c>
      <c r="AX120" s="2">
        <f t="shared" si="32"/>
        <v>1.4258688532668804</v>
      </c>
      <c r="AY120" s="2">
        <f t="shared" si="32"/>
        <v>1.4574288532668804</v>
      </c>
      <c r="AZ120" s="2">
        <f t="shared" si="32"/>
        <v>1.4889888532668805</v>
      </c>
      <c r="BA120" s="2">
        <f t="shared" si="33"/>
        <v>1.5205488532668805</v>
      </c>
      <c r="BB120" s="2">
        <f t="shared" si="33"/>
        <v>1.5521088532668803</v>
      </c>
      <c r="BC120" s="2">
        <f t="shared" si="33"/>
        <v>1.5836688532668806</v>
      </c>
      <c r="BD120" s="2">
        <f t="shared" si="33"/>
        <v>1.6152288532668804</v>
      </c>
      <c r="BE120" s="2">
        <f t="shared" si="33"/>
        <v>1.6467888532668804</v>
      </c>
      <c r="BF120" s="2">
        <f t="shared" si="33"/>
        <v>1.6783488532668804</v>
      </c>
      <c r="BG120" s="2">
        <f t="shared" si="33"/>
        <v>1.7099088532668805</v>
      </c>
      <c r="BH120" s="2">
        <f t="shared" si="33"/>
        <v>1.7414688532668805</v>
      </c>
      <c r="BI120" s="2">
        <f t="shared" si="33"/>
        <v>1.7730288532668803</v>
      </c>
      <c r="BJ120" s="2">
        <f t="shared" si="33"/>
        <v>1.8045888532668806</v>
      </c>
      <c r="BK120" s="2">
        <f t="shared" si="34"/>
        <v>1.8361488532668804</v>
      </c>
      <c r="BL120" s="2">
        <f t="shared" si="34"/>
        <v>1.8677088532668804</v>
      </c>
      <c r="BM120" s="2">
        <f t="shared" si="34"/>
        <v>1.8992688532668804</v>
      </c>
      <c r="BN120" s="2">
        <f t="shared" si="34"/>
        <v>1.9308288532668805</v>
      </c>
      <c r="BO120" s="2">
        <f t="shared" si="34"/>
        <v>1.9623888532668805</v>
      </c>
      <c r="BP120" s="2">
        <f t="shared" si="34"/>
        <v>1.9939488532668803</v>
      </c>
      <c r="BQ120" s="2">
        <f t="shared" si="34"/>
        <v>2.0255088532668806</v>
      </c>
      <c r="BR120" s="2">
        <f t="shared" si="34"/>
        <v>2.0570688532668804</v>
      </c>
      <c r="BS120" s="2">
        <f t="shared" si="34"/>
        <v>2.0886288532668802</v>
      </c>
      <c r="BT120" s="2">
        <f t="shared" si="34"/>
        <v>2.1201888532668804</v>
      </c>
      <c r="BU120" s="2">
        <f t="shared" si="35"/>
        <v>2.1517488532668807</v>
      </c>
      <c r="BV120" s="2">
        <f t="shared" si="35"/>
        <v>2.1833088532668805</v>
      </c>
      <c r="BW120" s="2">
        <f t="shared" si="35"/>
        <v>2.2148688532668803</v>
      </c>
      <c r="BX120" s="2">
        <f t="shared" si="35"/>
        <v>2.2464288532668801</v>
      </c>
      <c r="BY120" s="2">
        <f t="shared" si="35"/>
        <v>2.2779888532668804</v>
      </c>
      <c r="BZ120" s="2">
        <f t="shared" si="35"/>
        <v>2.3095488532668806</v>
      </c>
      <c r="CA120" s="2">
        <f t="shared" si="35"/>
        <v>2.3411088532668805</v>
      </c>
      <c r="CB120" s="2">
        <f t="shared" si="35"/>
        <v>2.3726688532668803</v>
      </c>
      <c r="CC120" s="2">
        <f t="shared" si="35"/>
        <v>2.4042288532668801</v>
      </c>
      <c r="CD120" s="2">
        <f t="shared" si="35"/>
        <v>2.4357888532668803</v>
      </c>
      <c r="CE120" s="2">
        <f t="shared" si="36"/>
        <v>2.4673488532668806</v>
      </c>
      <c r="CF120" s="2">
        <f t="shared" si="36"/>
        <v>2.4989088532668804</v>
      </c>
      <c r="CG120" s="2">
        <f t="shared" si="36"/>
        <v>2.5304688532668802</v>
      </c>
      <c r="CH120" s="2">
        <f t="shared" si="36"/>
        <v>2.5620288532668805</v>
      </c>
      <c r="CI120" s="2">
        <f t="shared" si="36"/>
        <v>2.5935888532668803</v>
      </c>
      <c r="CJ120" s="2">
        <f t="shared" si="36"/>
        <v>2.6251488532668805</v>
      </c>
      <c r="CK120" s="2">
        <f t="shared" si="36"/>
        <v>2.6567088532668803</v>
      </c>
      <c r="CL120" s="2">
        <f t="shared" si="36"/>
        <v>2.6882688532668801</v>
      </c>
      <c r="CM120" s="2">
        <f t="shared" si="36"/>
        <v>2.7198288532668804</v>
      </c>
      <c r="CN120" s="2">
        <f t="shared" si="36"/>
        <v>2.7513888532668807</v>
      </c>
      <c r="CO120" s="2">
        <f t="shared" si="37"/>
        <v>2.7829488532668805</v>
      </c>
      <c r="CP120" s="2">
        <f t="shared" si="37"/>
        <v>2.8145088532668803</v>
      </c>
      <c r="CQ120" s="2">
        <f t="shared" si="37"/>
        <v>2.8460688532668801</v>
      </c>
      <c r="CR120" s="2">
        <f t="shared" si="37"/>
        <v>2.8776288532668803</v>
      </c>
      <c r="CS120" s="2">
        <f t="shared" si="37"/>
        <v>2.9091888532668801</v>
      </c>
      <c r="CT120" s="2">
        <f t="shared" si="37"/>
        <v>2.9407488532668804</v>
      </c>
      <c r="CU120" s="2">
        <f t="shared" si="37"/>
        <v>2.9723088532668802</v>
      </c>
      <c r="CV120" s="2">
        <f t="shared" si="37"/>
        <v>3.0038688532668805</v>
      </c>
      <c r="CW120" s="2">
        <f t="shared" si="37"/>
        <v>3.0354288532668803</v>
      </c>
      <c r="CX120" s="2">
        <f t="shared" si="37"/>
        <v>3.0669888532668805</v>
      </c>
      <c r="CY120" s="2">
        <f t="shared" si="38"/>
        <v>3.0985488532668803</v>
      </c>
      <c r="CZ120" s="2">
        <f t="shared" si="38"/>
        <v>3.1301088532668802</v>
      </c>
      <c r="DA120" s="2">
        <f t="shared" si="38"/>
        <v>3.1616688532668804</v>
      </c>
      <c r="DB120" s="2">
        <f t="shared" si="38"/>
        <v>3.1932288532668802</v>
      </c>
      <c r="DC120" s="2">
        <f t="shared" si="38"/>
        <v>3.2247888532668805</v>
      </c>
      <c r="DD120" s="2">
        <f t="shared" si="38"/>
        <v>3.2563488532668803</v>
      </c>
      <c r="DE120" s="2">
        <f t="shared" si="38"/>
        <v>3.2879088532668801</v>
      </c>
      <c r="DF120" s="2">
        <f t="shared" si="38"/>
        <v>3.3194688532668803</v>
      </c>
      <c r="DG120" s="2">
        <f t="shared" si="38"/>
        <v>3.3510288532668802</v>
      </c>
      <c r="DH120" s="2">
        <f t="shared" si="38"/>
        <v>3.3825888532668804</v>
      </c>
      <c r="DI120" s="2">
        <f t="shared" si="39"/>
        <v>3.4141488532668802</v>
      </c>
      <c r="DJ120" s="2">
        <f t="shared" si="39"/>
        <v>3.4457088532668805</v>
      </c>
      <c r="DK120" s="2">
        <f t="shared" si="39"/>
        <v>3.4772688532668803</v>
      </c>
      <c r="DL120" s="2">
        <f t="shared" si="39"/>
        <v>3.5088288532668801</v>
      </c>
      <c r="DM120" s="2">
        <f t="shared" si="39"/>
        <v>3.5403888532668804</v>
      </c>
      <c r="DN120" s="2">
        <f t="shared" si="39"/>
        <v>3.5719488532668802</v>
      </c>
      <c r="DO120" s="2">
        <f t="shared" si="39"/>
        <v>3.6035088532668804</v>
      </c>
      <c r="DP120" s="2">
        <f t="shared" si="39"/>
        <v>3.6350688532668802</v>
      </c>
      <c r="DQ120" s="2">
        <f t="shared" si="39"/>
        <v>3.6666288532668805</v>
      </c>
      <c r="DR120" s="2">
        <f t="shared" si="39"/>
        <v>3.6981888532668803</v>
      </c>
      <c r="DS120" s="2">
        <f t="shared" si="40"/>
        <v>3.7297488532668801</v>
      </c>
      <c r="DT120" s="2">
        <f t="shared" si="40"/>
        <v>3.7613088532668804</v>
      </c>
      <c r="DU120" s="2">
        <f t="shared" si="40"/>
        <v>3.7928688532668802</v>
      </c>
      <c r="DV120" s="2">
        <f t="shared" si="40"/>
        <v>3.8244288532668804</v>
      </c>
      <c r="DW120" s="2">
        <f t="shared" si="40"/>
        <v>3.8559888532668802</v>
      </c>
      <c r="DX120" s="2">
        <f t="shared" si="40"/>
        <v>3.88754885326688</v>
      </c>
      <c r="DY120" s="2">
        <f t="shared" si="40"/>
        <v>3.9191088532668803</v>
      </c>
      <c r="DZ120" s="2">
        <f t="shared" si="40"/>
        <v>3.9506688532668801</v>
      </c>
      <c r="EA120" s="2">
        <f t="shared" si="40"/>
        <v>3.9822288532668804</v>
      </c>
      <c r="EB120" s="2">
        <f t="shared" si="40"/>
        <v>4.0137888532668802</v>
      </c>
    </row>
    <row r="121" spans="14:132">
      <c r="AC121" s="157">
        <f t="shared" si="0"/>
        <v>0.87178876926738436</v>
      </c>
      <c r="AF121" s="159">
        <v>8</v>
      </c>
      <c r="AG121" s="2">
        <f t="shared" si="31"/>
        <v>0.90334876926738439</v>
      </c>
      <c r="AH121" s="2">
        <f t="shared" si="31"/>
        <v>0.93490876926738431</v>
      </c>
      <c r="AI121" s="2">
        <f t="shared" si="31"/>
        <v>0.96646876926738434</v>
      </c>
      <c r="AJ121" s="2">
        <f t="shared" si="31"/>
        <v>0.99802876926738437</v>
      </c>
      <c r="AK121" s="2">
        <f t="shared" si="31"/>
        <v>1.0295887692673844</v>
      </c>
      <c r="AL121" s="2">
        <f t="shared" si="31"/>
        <v>1.0611487692673842</v>
      </c>
      <c r="AM121" s="2">
        <f t="shared" si="31"/>
        <v>1.0927087692673843</v>
      </c>
      <c r="AN121" s="2">
        <f t="shared" si="31"/>
        <v>1.1242687692673843</v>
      </c>
      <c r="AO121" s="2">
        <f t="shared" si="31"/>
        <v>1.1558287692673843</v>
      </c>
      <c r="AP121" s="2">
        <f t="shared" si="31"/>
        <v>1.1873887692673843</v>
      </c>
      <c r="AQ121" s="2">
        <f t="shared" si="32"/>
        <v>1.2189487692673844</v>
      </c>
      <c r="AR121" s="2">
        <f t="shared" si="32"/>
        <v>1.2505087692673844</v>
      </c>
      <c r="AS121" s="2">
        <f t="shared" si="32"/>
        <v>1.2820687692673842</v>
      </c>
      <c r="AT121" s="2">
        <f t="shared" si="32"/>
        <v>1.3136287692673843</v>
      </c>
      <c r="AU121" s="2">
        <f t="shared" si="32"/>
        <v>1.3451887692673843</v>
      </c>
      <c r="AV121" s="2">
        <f t="shared" si="32"/>
        <v>1.3767487692673843</v>
      </c>
      <c r="AW121" s="2">
        <f t="shared" si="32"/>
        <v>1.4083087692673844</v>
      </c>
      <c r="AX121" s="2">
        <f t="shared" si="32"/>
        <v>1.4398687692673842</v>
      </c>
      <c r="AY121" s="2">
        <f t="shared" si="32"/>
        <v>1.4714287692673844</v>
      </c>
      <c r="AZ121" s="2">
        <f t="shared" si="32"/>
        <v>1.5029887692673842</v>
      </c>
      <c r="BA121" s="2">
        <f t="shared" si="33"/>
        <v>1.5345487692673843</v>
      </c>
      <c r="BB121" s="2">
        <f t="shared" si="33"/>
        <v>1.5661087692673843</v>
      </c>
      <c r="BC121" s="2">
        <f t="shared" si="33"/>
        <v>1.5976687692673843</v>
      </c>
      <c r="BD121" s="2">
        <f t="shared" si="33"/>
        <v>1.6292287692673844</v>
      </c>
      <c r="BE121" s="2">
        <f t="shared" si="33"/>
        <v>1.6607887692673842</v>
      </c>
      <c r="BF121" s="2">
        <f t="shared" si="33"/>
        <v>1.6923487692673844</v>
      </c>
      <c r="BG121" s="2">
        <f t="shared" si="33"/>
        <v>1.7239087692673842</v>
      </c>
      <c r="BH121" s="2">
        <f t="shared" si="33"/>
        <v>1.7554687692673843</v>
      </c>
      <c r="BI121" s="2">
        <f t="shared" si="33"/>
        <v>1.7870287692673843</v>
      </c>
      <c r="BJ121" s="2">
        <f t="shared" si="33"/>
        <v>1.8185887692673843</v>
      </c>
      <c r="BK121" s="2">
        <f t="shared" si="34"/>
        <v>1.8501487692673844</v>
      </c>
      <c r="BL121" s="2">
        <f t="shared" si="34"/>
        <v>1.8817087692673842</v>
      </c>
      <c r="BM121" s="2">
        <f t="shared" si="34"/>
        <v>1.9132687692673844</v>
      </c>
      <c r="BN121" s="2">
        <f t="shared" si="34"/>
        <v>1.9448287692673842</v>
      </c>
      <c r="BO121" s="2">
        <f t="shared" si="34"/>
        <v>1.9763887692673845</v>
      </c>
      <c r="BP121" s="2">
        <f t="shared" si="34"/>
        <v>2.0079487692673843</v>
      </c>
      <c r="BQ121" s="2">
        <f t="shared" si="34"/>
        <v>2.0395087692673841</v>
      </c>
      <c r="BR121" s="2">
        <f t="shared" si="34"/>
        <v>2.0710687692673844</v>
      </c>
      <c r="BS121" s="2">
        <f t="shared" si="34"/>
        <v>2.1026287692673842</v>
      </c>
      <c r="BT121" s="2">
        <f t="shared" si="34"/>
        <v>2.1341887692673844</v>
      </c>
      <c r="BU121" s="2">
        <f t="shared" si="35"/>
        <v>2.1657487692673842</v>
      </c>
      <c r="BV121" s="2">
        <f t="shared" si="35"/>
        <v>2.1973087692673841</v>
      </c>
      <c r="BW121" s="2">
        <f t="shared" si="35"/>
        <v>2.2288687692673843</v>
      </c>
      <c r="BX121" s="2">
        <f t="shared" si="35"/>
        <v>2.2604287692673841</v>
      </c>
      <c r="BY121" s="2">
        <f t="shared" si="35"/>
        <v>2.2919887692673844</v>
      </c>
      <c r="BZ121" s="2">
        <f t="shared" si="35"/>
        <v>2.3235487692673842</v>
      </c>
      <c r="CA121" s="2">
        <f t="shared" si="35"/>
        <v>2.3551087692673844</v>
      </c>
      <c r="CB121" s="2">
        <f t="shared" si="35"/>
        <v>2.3866687692673842</v>
      </c>
      <c r="CC121" s="2">
        <f t="shared" si="35"/>
        <v>2.4182287692673841</v>
      </c>
      <c r="CD121" s="2">
        <f t="shared" si="35"/>
        <v>2.4497887692673843</v>
      </c>
      <c r="CE121" s="2">
        <f t="shared" si="36"/>
        <v>2.4813487692673841</v>
      </c>
      <c r="CF121" s="2">
        <f t="shared" si="36"/>
        <v>2.5129087692673844</v>
      </c>
      <c r="CG121" s="2">
        <f t="shared" si="36"/>
        <v>2.5444687692673842</v>
      </c>
      <c r="CH121" s="2">
        <f t="shared" si="36"/>
        <v>2.5760287692673844</v>
      </c>
      <c r="CI121" s="2">
        <f t="shared" si="36"/>
        <v>2.6075887692673843</v>
      </c>
      <c r="CJ121" s="2">
        <f t="shared" si="36"/>
        <v>2.6391487692673841</v>
      </c>
      <c r="CK121" s="2">
        <f t="shared" si="36"/>
        <v>2.6707087692673843</v>
      </c>
      <c r="CL121" s="2">
        <f t="shared" si="36"/>
        <v>2.7022687692673841</v>
      </c>
      <c r="CM121" s="2">
        <f t="shared" si="36"/>
        <v>2.7338287692673844</v>
      </c>
      <c r="CN121" s="2">
        <f t="shared" si="36"/>
        <v>2.7653887692673842</v>
      </c>
      <c r="CO121" s="2">
        <f t="shared" si="37"/>
        <v>2.796948769267384</v>
      </c>
      <c r="CP121" s="2">
        <f t="shared" si="37"/>
        <v>2.8285087692673843</v>
      </c>
      <c r="CQ121" s="2">
        <f t="shared" si="37"/>
        <v>2.8600687692673841</v>
      </c>
      <c r="CR121" s="2">
        <f t="shared" si="37"/>
        <v>2.8916287692673843</v>
      </c>
      <c r="CS121" s="2">
        <f t="shared" si="37"/>
        <v>2.9231887692673841</v>
      </c>
      <c r="CT121" s="2">
        <f t="shared" si="37"/>
        <v>2.9547487692673844</v>
      </c>
      <c r="CU121" s="2">
        <f t="shared" si="37"/>
        <v>2.9863087692673842</v>
      </c>
      <c r="CV121" s="2">
        <f t="shared" si="37"/>
        <v>3.0178687692673845</v>
      </c>
      <c r="CW121" s="2">
        <f t="shared" si="37"/>
        <v>3.0494287692673843</v>
      </c>
      <c r="CX121" s="2">
        <f t="shared" si="37"/>
        <v>3.0809887692673845</v>
      </c>
      <c r="CY121" s="2">
        <f t="shared" si="38"/>
        <v>3.1125487692673843</v>
      </c>
      <c r="CZ121" s="2">
        <f t="shared" si="38"/>
        <v>3.1441087692673841</v>
      </c>
      <c r="DA121" s="2">
        <f t="shared" si="38"/>
        <v>3.1756687692673844</v>
      </c>
      <c r="DB121" s="2">
        <f t="shared" si="38"/>
        <v>3.2072287692673842</v>
      </c>
      <c r="DC121" s="2">
        <f t="shared" si="38"/>
        <v>3.2387887692673845</v>
      </c>
      <c r="DD121" s="2">
        <f t="shared" si="38"/>
        <v>3.2703487692673843</v>
      </c>
      <c r="DE121" s="2">
        <f t="shared" si="38"/>
        <v>3.3019087692673841</v>
      </c>
      <c r="DF121" s="2">
        <f t="shared" si="38"/>
        <v>3.3334687692673843</v>
      </c>
      <c r="DG121" s="2">
        <f t="shared" si="38"/>
        <v>3.3650287692673841</v>
      </c>
      <c r="DH121" s="2">
        <f t="shared" si="38"/>
        <v>3.3965887692673844</v>
      </c>
      <c r="DI121" s="2">
        <f t="shared" si="39"/>
        <v>3.4281487692673842</v>
      </c>
      <c r="DJ121" s="2">
        <f t="shared" si="39"/>
        <v>3.4597087692673845</v>
      </c>
      <c r="DK121" s="2">
        <f t="shared" si="39"/>
        <v>3.4912687692673843</v>
      </c>
      <c r="DL121" s="2">
        <f t="shared" si="39"/>
        <v>3.5228287692673841</v>
      </c>
      <c r="DM121" s="2">
        <f t="shared" si="39"/>
        <v>3.5543887692673843</v>
      </c>
      <c r="DN121" s="2">
        <f t="shared" si="39"/>
        <v>3.5859487692673842</v>
      </c>
      <c r="DO121" s="2">
        <f t="shared" si="39"/>
        <v>3.6175087692673844</v>
      </c>
      <c r="DP121" s="2">
        <f t="shared" si="39"/>
        <v>3.6490687692673842</v>
      </c>
      <c r="DQ121" s="2">
        <f t="shared" si="39"/>
        <v>3.6806287692673845</v>
      </c>
      <c r="DR121" s="2">
        <f t="shared" si="39"/>
        <v>3.7121887692673843</v>
      </c>
      <c r="DS121" s="2">
        <f t="shared" si="40"/>
        <v>3.7437487692673841</v>
      </c>
      <c r="DT121" s="2">
        <f t="shared" si="40"/>
        <v>3.7753087692673843</v>
      </c>
      <c r="DU121" s="2">
        <f t="shared" si="40"/>
        <v>3.8068687692673842</v>
      </c>
      <c r="DV121" s="2">
        <f t="shared" si="40"/>
        <v>3.8384287692673844</v>
      </c>
      <c r="DW121" s="2">
        <f t="shared" si="40"/>
        <v>3.8699887692673842</v>
      </c>
      <c r="DX121" s="2">
        <f t="shared" si="40"/>
        <v>3.901548769267384</v>
      </c>
      <c r="DY121" s="2">
        <f t="shared" si="40"/>
        <v>3.9331087692673843</v>
      </c>
      <c r="DZ121" s="2">
        <f t="shared" si="40"/>
        <v>3.9646687692673841</v>
      </c>
      <c r="EA121" s="2">
        <f t="shared" si="40"/>
        <v>3.9962287692673844</v>
      </c>
      <c r="EB121" s="2">
        <f t="shared" si="40"/>
        <v>4.0277887692673842</v>
      </c>
    </row>
    <row r="122" spans="14:132">
      <c r="AC122" s="157">
        <f t="shared" si="0"/>
        <v>0.88578868526788834</v>
      </c>
      <c r="AF122" s="159">
        <v>8.1</v>
      </c>
      <c r="AG122" s="2">
        <f t="shared" si="31"/>
        <v>0.91734868526788838</v>
      </c>
      <c r="AH122" s="2">
        <f t="shared" si="31"/>
        <v>0.9489086852678883</v>
      </c>
      <c r="AI122" s="2">
        <f t="shared" si="31"/>
        <v>0.98046868526788833</v>
      </c>
      <c r="AJ122" s="2">
        <f t="shared" si="31"/>
        <v>1.0120286852678884</v>
      </c>
      <c r="AK122" s="2">
        <f t="shared" si="31"/>
        <v>1.0435886852678884</v>
      </c>
      <c r="AL122" s="2">
        <f t="shared" si="31"/>
        <v>1.0751486852678882</v>
      </c>
      <c r="AM122" s="2">
        <f t="shared" si="31"/>
        <v>1.1067086852678882</v>
      </c>
      <c r="AN122" s="2">
        <f t="shared" si="31"/>
        <v>1.1382686852678883</v>
      </c>
      <c r="AO122" s="2">
        <f t="shared" si="31"/>
        <v>1.1698286852678883</v>
      </c>
      <c r="AP122" s="2">
        <f t="shared" si="31"/>
        <v>1.2013886852678883</v>
      </c>
      <c r="AQ122" s="2">
        <f t="shared" si="32"/>
        <v>1.2329486852678884</v>
      </c>
      <c r="AR122" s="2">
        <f t="shared" si="32"/>
        <v>1.2645086852678884</v>
      </c>
      <c r="AS122" s="2">
        <f t="shared" si="32"/>
        <v>1.2960686852678882</v>
      </c>
      <c r="AT122" s="2">
        <f t="shared" si="32"/>
        <v>1.3276286852678882</v>
      </c>
      <c r="AU122" s="2">
        <f t="shared" si="32"/>
        <v>1.3591886852678883</v>
      </c>
      <c r="AV122" s="2">
        <f t="shared" si="32"/>
        <v>1.3907486852678883</v>
      </c>
      <c r="AW122" s="2">
        <f t="shared" si="32"/>
        <v>1.4223086852678883</v>
      </c>
      <c r="AX122" s="2">
        <f t="shared" si="32"/>
        <v>1.4538686852678882</v>
      </c>
      <c r="AY122" s="2">
        <f t="shared" si="32"/>
        <v>1.4854286852678884</v>
      </c>
      <c r="AZ122" s="2">
        <f t="shared" si="32"/>
        <v>1.5169886852678882</v>
      </c>
      <c r="BA122" s="2">
        <f t="shared" si="33"/>
        <v>1.5485486852678882</v>
      </c>
      <c r="BB122" s="2">
        <f t="shared" si="33"/>
        <v>1.5801086852678883</v>
      </c>
      <c r="BC122" s="2">
        <f t="shared" si="33"/>
        <v>1.6116686852678883</v>
      </c>
      <c r="BD122" s="2">
        <f t="shared" si="33"/>
        <v>1.6432286852678883</v>
      </c>
      <c r="BE122" s="2">
        <f t="shared" si="33"/>
        <v>1.6747886852678882</v>
      </c>
      <c r="BF122" s="2">
        <f t="shared" si="33"/>
        <v>1.7063486852678884</v>
      </c>
      <c r="BG122" s="2">
        <f t="shared" si="33"/>
        <v>1.7379086852678882</v>
      </c>
      <c r="BH122" s="2">
        <f t="shared" si="33"/>
        <v>1.7694686852678883</v>
      </c>
      <c r="BI122" s="2">
        <f t="shared" si="33"/>
        <v>1.8010286852678883</v>
      </c>
      <c r="BJ122" s="2">
        <f t="shared" si="33"/>
        <v>1.8325886852678883</v>
      </c>
      <c r="BK122" s="2">
        <f t="shared" si="34"/>
        <v>1.8641486852678884</v>
      </c>
      <c r="BL122" s="2">
        <f t="shared" si="34"/>
        <v>1.8957086852678882</v>
      </c>
      <c r="BM122" s="2">
        <f t="shared" si="34"/>
        <v>1.9272686852678884</v>
      </c>
      <c r="BN122" s="2">
        <f t="shared" si="34"/>
        <v>1.9588286852678882</v>
      </c>
      <c r="BO122" s="2">
        <f t="shared" si="34"/>
        <v>1.9903886852678885</v>
      </c>
      <c r="BP122" s="2">
        <f t="shared" si="34"/>
        <v>2.0219486852678883</v>
      </c>
      <c r="BQ122" s="2">
        <f t="shared" si="34"/>
        <v>2.0535086852678881</v>
      </c>
      <c r="BR122" s="2">
        <f t="shared" si="34"/>
        <v>2.0850686852678884</v>
      </c>
      <c r="BS122" s="2">
        <f t="shared" si="34"/>
        <v>2.1166286852678882</v>
      </c>
      <c r="BT122" s="2">
        <f t="shared" si="34"/>
        <v>2.1481886852678884</v>
      </c>
      <c r="BU122" s="2">
        <f t="shared" si="35"/>
        <v>2.1797486852678882</v>
      </c>
      <c r="BV122" s="2">
        <f t="shared" si="35"/>
        <v>2.211308685267888</v>
      </c>
      <c r="BW122" s="2">
        <f t="shared" si="35"/>
        <v>2.2428686852678883</v>
      </c>
      <c r="BX122" s="2">
        <f t="shared" si="35"/>
        <v>2.2744286852678881</v>
      </c>
      <c r="BY122" s="2">
        <f t="shared" si="35"/>
        <v>2.3059886852678884</v>
      </c>
      <c r="BZ122" s="2">
        <f t="shared" si="35"/>
        <v>2.3375486852678882</v>
      </c>
      <c r="CA122" s="2">
        <f t="shared" si="35"/>
        <v>2.3691086852678884</v>
      </c>
      <c r="CB122" s="2">
        <f t="shared" si="35"/>
        <v>2.4006686852678882</v>
      </c>
      <c r="CC122" s="2">
        <f t="shared" si="35"/>
        <v>2.432228685267888</v>
      </c>
      <c r="CD122" s="2">
        <f t="shared" si="35"/>
        <v>2.4637886852678883</v>
      </c>
      <c r="CE122" s="2">
        <f t="shared" si="36"/>
        <v>2.4953486852678881</v>
      </c>
      <c r="CF122" s="2">
        <f t="shared" si="36"/>
        <v>2.5269086852678884</v>
      </c>
      <c r="CG122" s="2">
        <f t="shared" si="36"/>
        <v>2.5584686852678882</v>
      </c>
      <c r="CH122" s="2">
        <f t="shared" si="36"/>
        <v>2.5900286852678884</v>
      </c>
      <c r="CI122" s="2">
        <f t="shared" si="36"/>
        <v>2.6215886852678882</v>
      </c>
      <c r="CJ122" s="2">
        <f t="shared" si="36"/>
        <v>2.6531486852678881</v>
      </c>
      <c r="CK122" s="2">
        <f t="shared" si="36"/>
        <v>2.6847086852678883</v>
      </c>
      <c r="CL122" s="2">
        <f t="shared" si="36"/>
        <v>2.7162686852678881</v>
      </c>
      <c r="CM122" s="2">
        <f t="shared" si="36"/>
        <v>2.7478286852678884</v>
      </c>
      <c r="CN122" s="2">
        <f t="shared" si="36"/>
        <v>2.7793886852678882</v>
      </c>
      <c r="CO122" s="2">
        <f t="shared" si="37"/>
        <v>2.810948685267888</v>
      </c>
      <c r="CP122" s="2">
        <f t="shared" si="37"/>
        <v>2.8425086852678882</v>
      </c>
      <c r="CQ122" s="2">
        <f t="shared" si="37"/>
        <v>2.8740686852678881</v>
      </c>
      <c r="CR122" s="2">
        <f t="shared" si="37"/>
        <v>2.9056286852678883</v>
      </c>
      <c r="CS122" s="2">
        <f t="shared" si="37"/>
        <v>2.9371886852678881</v>
      </c>
      <c r="CT122" s="2">
        <f t="shared" si="37"/>
        <v>2.9687486852678884</v>
      </c>
      <c r="CU122" s="2">
        <f t="shared" si="37"/>
        <v>3.0003086852678882</v>
      </c>
      <c r="CV122" s="2">
        <f t="shared" si="37"/>
        <v>3.0318686852678884</v>
      </c>
      <c r="CW122" s="2">
        <f t="shared" si="37"/>
        <v>3.0634286852678883</v>
      </c>
      <c r="CX122" s="2">
        <f t="shared" si="37"/>
        <v>3.0949886852678885</v>
      </c>
      <c r="CY122" s="2">
        <f t="shared" si="38"/>
        <v>3.1265486852678883</v>
      </c>
      <c r="CZ122" s="2">
        <f t="shared" si="38"/>
        <v>3.1581086852678881</v>
      </c>
      <c r="DA122" s="2">
        <f t="shared" si="38"/>
        <v>3.1896686852678884</v>
      </c>
      <c r="DB122" s="2">
        <f t="shared" si="38"/>
        <v>3.2212286852678882</v>
      </c>
      <c r="DC122" s="2">
        <f t="shared" si="38"/>
        <v>3.2527886852678884</v>
      </c>
      <c r="DD122" s="2">
        <f t="shared" si="38"/>
        <v>3.2843486852678883</v>
      </c>
      <c r="DE122" s="2">
        <f t="shared" si="38"/>
        <v>3.3159086852678881</v>
      </c>
      <c r="DF122" s="2">
        <f t="shared" si="38"/>
        <v>3.3474686852678883</v>
      </c>
      <c r="DG122" s="2">
        <f t="shared" si="38"/>
        <v>3.3790286852678881</v>
      </c>
      <c r="DH122" s="2">
        <f t="shared" si="38"/>
        <v>3.4105886852678884</v>
      </c>
      <c r="DI122" s="2">
        <f t="shared" si="39"/>
        <v>3.4421486852678882</v>
      </c>
      <c r="DJ122" s="2">
        <f t="shared" si="39"/>
        <v>3.4737086852678885</v>
      </c>
      <c r="DK122" s="2">
        <f t="shared" si="39"/>
        <v>3.5052686852678883</v>
      </c>
      <c r="DL122" s="2">
        <f t="shared" si="39"/>
        <v>3.5368286852678881</v>
      </c>
      <c r="DM122" s="2">
        <f t="shared" si="39"/>
        <v>3.5683886852678883</v>
      </c>
      <c r="DN122" s="2">
        <f t="shared" si="39"/>
        <v>3.5999486852678881</v>
      </c>
      <c r="DO122" s="2">
        <f t="shared" si="39"/>
        <v>3.6315086852678884</v>
      </c>
      <c r="DP122" s="2">
        <f t="shared" si="39"/>
        <v>3.6630686852678882</v>
      </c>
      <c r="DQ122" s="2">
        <f t="shared" si="39"/>
        <v>3.6946286852678885</v>
      </c>
      <c r="DR122" s="2">
        <f t="shared" si="39"/>
        <v>3.7261886852678883</v>
      </c>
      <c r="DS122" s="2">
        <f t="shared" si="40"/>
        <v>3.7577486852678881</v>
      </c>
      <c r="DT122" s="2">
        <f t="shared" si="40"/>
        <v>3.7893086852678883</v>
      </c>
      <c r="DU122" s="2">
        <f t="shared" si="40"/>
        <v>3.8208686852678881</v>
      </c>
      <c r="DV122" s="2">
        <f t="shared" si="40"/>
        <v>3.8524286852678884</v>
      </c>
      <c r="DW122" s="2">
        <f t="shared" si="40"/>
        <v>3.8839886852678882</v>
      </c>
      <c r="DX122" s="2">
        <f t="shared" si="40"/>
        <v>3.915548685267888</v>
      </c>
      <c r="DY122" s="2">
        <f t="shared" si="40"/>
        <v>3.9471086852678883</v>
      </c>
      <c r="DZ122" s="2">
        <f t="shared" si="40"/>
        <v>3.9786686852678881</v>
      </c>
      <c r="EA122" s="2">
        <f t="shared" si="40"/>
        <v>4.0102286852678883</v>
      </c>
      <c r="EB122" s="2">
        <f t="shared" si="40"/>
        <v>4.0417886852678881</v>
      </c>
    </row>
    <row r="123" spans="14:132">
      <c r="AC123" s="157">
        <f t="shared" si="0"/>
        <v>0.89978860126839233</v>
      </c>
      <c r="AF123" s="159">
        <v>8.1999999999999993</v>
      </c>
      <c r="AG123" s="2">
        <f t="shared" si="31"/>
        <v>0.93134860126839236</v>
      </c>
      <c r="AH123" s="2">
        <f t="shared" si="31"/>
        <v>0.96290860126839228</v>
      </c>
      <c r="AI123" s="2">
        <f t="shared" si="31"/>
        <v>0.99446860126839232</v>
      </c>
      <c r="AJ123" s="2">
        <f t="shared" si="31"/>
        <v>1.0260286012683923</v>
      </c>
      <c r="AK123" s="2">
        <f t="shared" si="31"/>
        <v>1.0575886012683924</v>
      </c>
      <c r="AL123" s="2">
        <f t="shared" si="31"/>
        <v>1.0891486012683922</v>
      </c>
      <c r="AM123" s="2">
        <f t="shared" si="31"/>
        <v>1.1207086012683922</v>
      </c>
      <c r="AN123" s="2">
        <f t="shared" si="31"/>
        <v>1.1522686012683923</v>
      </c>
      <c r="AO123" s="2">
        <f t="shared" si="31"/>
        <v>1.1838286012683923</v>
      </c>
      <c r="AP123" s="2">
        <f t="shared" si="31"/>
        <v>1.2153886012683923</v>
      </c>
      <c r="AQ123" s="2">
        <f t="shared" si="32"/>
        <v>1.2469486012683924</v>
      </c>
      <c r="AR123" s="2">
        <f t="shared" si="32"/>
        <v>1.2785086012683924</v>
      </c>
      <c r="AS123" s="2">
        <f t="shared" si="32"/>
        <v>1.3100686012683922</v>
      </c>
      <c r="AT123" s="2">
        <f t="shared" si="32"/>
        <v>1.3416286012683922</v>
      </c>
      <c r="AU123" s="2">
        <f t="shared" si="32"/>
        <v>1.3731886012683923</v>
      </c>
      <c r="AV123" s="2">
        <f t="shared" si="32"/>
        <v>1.4047486012683923</v>
      </c>
      <c r="AW123" s="2">
        <f t="shared" si="32"/>
        <v>1.4363086012683923</v>
      </c>
      <c r="AX123" s="2">
        <f t="shared" si="32"/>
        <v>1.4678686012683921</v>
      </c>
      <c r="AY123" s="2">
        <f t="shared" si="32"/>
        <v>1.4994286012683924</v>
      </c>
      <c r="AZ123" s="2">
        <f t="shared" si="32"/>
        <v>1.5309886012683922</v>
      </c>
      <c r="BA123" s="2">
        <f t="shared" si="33"/>
        <v>1.5625486012683922</v>
      </c>
      <c r="BB123" s="2">
        <f t="shared" si="33"/>
        <v>1.5941086012683923</v>
      </c>
      <c r="BC123" s="2">
        <f t="shared" si="33"/>
        <v>1.6256686012683923</v>
      </c>
      <c r="BD123" s="2">
        <f t="shared" si="33"/>
        <v>1.6572286012683923</v>
      </c>
      <c r="BE123" s="2">
        <f t="shared" si="33"/>
        <v>1.6887886012683921</v>
      </c>
      <c r="BF123" s="2">
        <f t="shared" si="33"/>
        <v>1.7203486012683924</v>
      </c>
      <c r="BG123" s="2">
        <f t="shared" si="33"/>
        <v>1.7519086012683922</v>
      </c>
      <c r="BH123" s="2">
        <f t="shared" si="33"/>
        <v>1.7834686012683922</v>
      </c>
      <c r="BI123" s="2">
        <f t="shared" si="33"/>
        <v>1.8150286012683923</v>
      </c>
      <c r="BJ123" s="2">
        <f t="shared" si="33"/>
        <v>1.8465886012683923</v>
      </c>
      <c r="BK123" s="2">
        <f t="shared" si="34"/>
        <v>1.8781486012683923</v>
      </c>
      <c r="BL123" s="2">
        <f t="shared" si="34"/>
        <v>1.9097086012683921</v>
      </c>
      <c r="BM123" s="2">
        <f t="shared" si="34"/>
        <v>1.9412686012683924</v>
      </c>
      <c r="BN123" s="2">
        <f t="shared" si="34"/>
        <v>1.9728286012683922</v>
      </c>
      <c r="BO123" s="2">
        <f t="shared" si="34"/>
        <v>2.0043886012683925</v>
      </c>
      <c r="BP123" s="2">
        <f t="shared" si="34"/>
        <v>2.0359486012683923</v>
      </c>
      <c r="BQ123" s="2">
        <f t="shared" si="34"/>
        <v>2.0675086012683921</v>
      </c>
      <c r="BR123" s="2">
        <f t="shared" si="34"/>
        <v>2.0990686012683923</v>
      </c>
      <c r="BS123" s="2">
        <f t="shared" si="34"/>
        <v>2.1306286012683922</v>
      </c>
      <c r="BT123" s="2">
        <f t="shared" si="34"/>
        <v>2.1621886012683924</v>
      </c>
      <c r="BU123" s="2">
        <f t="shared" si="35"/>
        <v>2.1937486012683922</v>
      </c>
      <c r="BV123" s="2">
        <f t="shared" si="35"/>
        <v>2.225308601268392</v>
      </c>
      <c r="BW123" s="2">
        <f t="shared" si="35"/>
        <v>2.2568686012683923</v>
      </c>
      <c r="BX123" s="2">
        <f t="shared" si="35"/>
        <v>2.2884286012683921</v>
      </c>
      <c r="BY123" s="2">
        <f t="shared" si="35"/>
        <v>2.3199886012683923</v>
      </c>
      <c r="BZ123" s="2">
        <f t="shared" si="35"/>
        <v>2.3515486012683922</v>
      </c>
      <c r="CA123" s="2">
        <f t="shared" si="35"/>
        <v>2.3831086012683924</v>
      </c>
      <c r="CB123" s="2">
        <f t="shared" si="35"/>
        <v>2.4146686012683922</v>
      </c>
      <c r="CC123" s="2">
        <f t="shared" si="35"/>
        <v>2.446228601268392</v>
      </c>
      <c r="CD123" s="2">
        <f t="shared" si="35"/>
        <v>2.4777886012683923</v>
      </c>
      <c r="CE123" s="2">
        <f t="shared" si="36"/>
        <v>2.5093486012683921</v>
      </c>
      <c r="CF123" s="2">
        <f t="shared" si="36"/>
        <v>2.5409086012683924</v>
      </c>
      <c r="CG123" s="2">
        <f t="shared" si="36"/>
        <v>2.5724686012683922</v>
      </c>
      <c r="CH123" s="2">
        <f t="shared" si="36"/>
        <v>2.6040286012683924</v>
      </c>
      <c r="CI123" s="2">
        <f t="shared" si="36"/>
        <v>2.6355886012683922</v>
      </c>
      <c r="CJ123" s="2">
        <f t="shared" si="36"/>
        <v>2.667148601268392</v>
      </c>
      <c r="CK123" s="2">
        <f t="shared" si="36"/>
        <v>2.6987086012683923</v>
      </c>
      <c r="CL123" s="2">
        <f t="shared" si="36"/>
        <v>2.7302686012683921</v>
      </c>
      <c r="CM123" s="2">
        <f t="shared" si="36"/>
        <v>2.7618286012683924</v>
      </c>
      <c r="CN123" s="2">
        <f t="shared" si="36"/>
        <v>2.7933886012683922</v>
      </c>
      <c r="CO123" s="2">
        <f t="shared" si="37"/>
        <v>2.824948601268392</v>
      </c>
      <c r="CP123" s="2">
        <f t="shared" si="37"/>
        <v>2.8565086012683922</v>
      </c>
      <c r="CQ123" s="2">
        <f t="shared" si="37"/>
        <v>2.888068601268392</v>
      </c>
      <c r="CR123" s="2">
        <f t="shared" si="37"/>
        <v>2.9196286012683923</v>
      </c>
      <c r="CS123" s="2">
        <f t="shared" si="37"/>
        <v>2.9511886012683921</v>
      </c>
      <c r="CT123" s="2">
        <f t="shared" si="37"/>
        <v>2.9827486012683924</v>
      </c>
      <c r="CU123" s="2">
        <f t="shared" si="37"/>
        <v>3.0143086012683922</v>
      </c>
      <c r="CV123" s="2">
        <f t="shared" si="37"/>
        <v>3.0458686012683924</v>
      </c>
      <c r="CW123" s="2">
        <f t="shared" si="37"/>
        <v>3.0774286012683922</v>
      </c>
      <c r="CX123" s="2">
        <f t="shared" si="37"/>
        <v>3.1089886012683925</v>
      </c>
      <c r="CY123" s="2">
        <f t="shared" si="38"/>
        <v>3.1405486012683923</v>
      </c>
      <c r="CZ123" s="2">
        <f t="shared" si="38"/>
        <v>3.1721086012683921</v>
      </c>
      <c r="DA123" s="2">
        <f t="shared" si="38"/>
        <v>3.2036686012683924</v>
      </c>
      <c r="DB123" s="2">
        <f t="shared" si="38"/>
        <v>3.2352286012683922</v>
      </c>
      <c r="DC123" s="2">
        <f t="shared" si="38"/>
        <v>3.2667886012683924</v>
      </c>
      <c r="DD123" s="2">
        <f t="shared" si="38"/>
        <v>3.2983486012683922</v>
      </c>
      <c r="DE123" s="2">
        <f t="shared" si="38"/>
        <v>3.3299086012683921</v>
      </c>
      <c r="DF123" s="2">
        <f t="shared" si="38"/>
        <v>3.3614686012683923</v>
      </c>
      <c r="DG123" s="2">
        <f t="shared" si="38"/>
        <v>3.3930286012683921</v>
      </c>
      <c r="DH123" s="2">
        <f t="shared" si="38"/>
        <v>3.4245886012683924</v>
      </c>
      <c r="DI123" s="2">
        <f t="shared" si="39"/>
        <v>3.4561486012683922</v>
      </c>
      <c r="DJ123" s="2">
        <f t="shared" si="39"/>
        <v>3.4877086012683924</v>
      </c>
      <c r="DK123" s="2">
        <f t="shared" si="39"/>
        <v>3.5192686012683922</v>
      </c>
      <c r="DL123" s="2">
        <f t="shared" si="39"/>
        <v>3.5508286012683921</v>
      </c>
      <c r="DM123" s="2">
        <f t="shared" si="39"/>
        <v>3.5823886012683923</v>
      </c>
      <c r="DN123" s="2">
        <f t="shared" si="39"/>
        <v>3.6139486012683921</v>
      </c>
      <c r="DO123" s="2">
        <f t="shared" si="39"/>
        <v>3.6455086012683924</v>
      </c>
      <c r="DP123" s="2">
        <f t="shared" si="39"/>
        <v>3.6770686012683922</v>
      </c>
      <c r="DQ123" s="2">
        <f t="shared" si="39"/>
        <v>3.7086286012683924</v>
      </c>
      <c r="DR123" s="2">
        <f t="shared" si="39"/>
        <v>3.7401886012683923</v>
      </c>
      <c r="DS123" s="2">
        <f t="shared" si="40"/>
        <v>3.7717486012683921</v>
      </c>
      <c r="DT123" s="2">
        <f t="shared" si="40"/>
        <v>3.8033086012683923</v>
      </c>
      <c r="DU123" s="2">
        <f t="shared" si="40"/>
        <v>3.8348686012683921</v>
      </c>
      <c r="DV123" s="2">
        <f t="shared" si="40"/>
        <v>3.8664286012683924</v>
      </c>
      <c r="DW123" s="2">
        <f t="shared" si="40"/>
        <v>3.8979886012683922</v>
      </c>
      <c r="DX123" s="2">
        <f t="shared" si="40"/>
        <v>3.929548601268392</v>
      </c>
      <c r="DY123" s="2">
        <f t="shared" si="40"/>
        <v>3.9611086012683923</v>
      </c>
      <c r="DZ123" s="2">
        <f t="shared" si="40"/>
        <v>3.9926686012683921</v>
      </c>
      <c r="EA123" s="2">
        <f t="shared" si="40"/>
        <v>4.0242286012683923</v>
      </c>
      <c r="EB123" s="2">
        <f t="shared" si="40"/>
        <v>4.0557886012683921</v>
      </c>
    </row>
    <row r="124" spans="14:132">
      <c r="AC124" s="157">
        <f t="shared" si="0"/>
        <v>0.91378851726889654</v>
      </c>
      <c r="AF124" s="159">
        <v>8.3000000000000007</v>
      </c>
      <c r="AG124" s="2">
        <f t="shared" si="31"/>
        <v>0.94534851726889657</v>
      </c>
      <c r="AH124" s="2">
        <f t="shared" si="31"/>
        <v>0.97690851726889649</v>
      </c>
      <c r="AI124" s="2">
        <f t="shared" si="31"/>
        <v>1.0084685172688965</v>
      </c>
      <c r="AJ124" s="2">
        <f t="shared" si="31"/>
        <v>1.0400285172688966</v>
      </c>
      <c r="AK124" s="2">
        <f t="shared" si="31"/>
        <v>1.0715885172688966</v>
      </c>
      <c r="AL124" s="2">
        <f t="shared" si="31"/>
        <v>1.1031485172688966</v>
      </c>
      <c r="AM124" s="2">
        <f t="shared" si="31"/>
        <v>1.1347085172688964</v>
      </c>
      <c r="AN124" s="2">
        <f t="shared" si="31"/>
        <v>1.1662685172688965</v>
      </c>
      <c r="AO124" s="2">
        <f t="shared" si="31"/>
        <v>1.1978285172688965</v>
      </c>
      <c r="AP124" s="2">
        <f t="shared" si="31"/>
        <v>1.2293885172688965</v>
      </c>
      <c r="AQ124" s="2">
        <f t="shared" si="32"/>
        <v>1.2609485172688966</v>
      </c>
      <c r="AR124" s="2">
        <f t="shared" si="32"/>
        <v>1.2925085172688964</v>
      </c>
      <c r="AS124" s="2">
        <f t="shared" si="32"/>
        <v>1.3240685172688966</v>
      </c>
      <c r="AT124" s="2">
        <f t="shared" si="32"/>
        <v>1.3556285172688964</v>
      </c>
      <c r="AU124" s="2">
        <f t="shared" si="32"/>
        <v>1.3871885172688965</v>
      </c>
      <c r="AV124" s="2">
        <f t="shared" si="32"/>
        <v>1.4187485172688965</v>
      </c>
      <c r="AW124" s="2">
        <f t="shared" si="32"/>
        <v>1.4503085172688965</v>
      </c>
      <c r="AX124" s="2">
        <f t="shared" si="32"/>
        <v>1.4818685172688966</v>
      </c>
      <c r="AY124" s="2">
        <f t="shared" si="32"/>
        <v>1.5134285172688964</v>
      </c>
      <c r="AZ124" s="2">
        <f t="shared" si="32"/>
        <v>1.5449885172688966</v>
      </c>
      <c r="BA124" s="2">
        <f t="shared" si="33"/>
        <v>1.5765485172688964</v>
      </c>
      <c r="BB124" s="2">
        <f t="shared" si="33"/>
        <v>1.6081085172688965</v>
      </c>
      <c r="BC124" s="2">
        <f t="shared" si="33"/>
        <v>1.6396685172688965</v>
      </c>
      <c r="BD124" s="2">
        <f t="shared" si="33"/>
        <v>1.6712285172688963</v>
      </c>
      <c r="BE124" s="2">
        <f t="shared" si="33"/>
        <v>1.7027885172688966</v>
      </c>
      <c r="BF124" s="2">
        <f t="shared" si="33"/>
        <v>1.7343485172688964</v>
      </c>
      <c r="BG124" s="2">
        <f t="shared" si="33"/>
        <v>1.7659085172688966</v>
      </c>
      <c r="BH124" s="2">
        <f t="shared" si="33"/>
        <v>1.7974685172688964</v>
      </c>
      <c r="BI124" s="2">
        <f t="shared" si="33"/>
        <v>1.8290285172688965</v>
      </c>
      <c r="BJ124" s="2">
        <f t="shared" si="33"/>
        <v>1.8605885172688965</v>
      </c>
      <c r="BK124" s="2">
        <f t="shared" si="34"/>
        <v>1.8921485172688963</v>
      </c>
      <c r="BL124" s="2">
        <f t="shared" si="34"/>
        <v>1.9237085172688966</v>
      </c>
      <c r="BM124" s="2">
        <f t="shared" si="34"/>
        <v>1.9552685172688964</v>
      </c>
      <c r="BN124" s="2">
        <f t="shared" si="34"/>
        <v>1.9868285172688966</v>
      </c>
      <c r="BO124" s="2">
        <f t="shared" si="34"/>
        <v>2.0183885172688965</v>
      </c>
      <c r="BP124" s="2">
        <f t="shared" si="34"/>
        <v>2.0499485172688963</v>
      </c>
      <c r="BQ124" s="2">
        <f t="shared" si="34"/>
        <v>2.0815085172688965</v>
      </c>
      <c r="BR124" s="2">
        <f t="shared" si="34"/>
        <v>2.1130685172688963</v>
      </c>
      <c r="BS124" s="2">
        <f t="shared" si="34"/>
        <v>2.1446285172688966</v>
      </c>
      <c r="BT124" s="2">
        <f t="shared" si="34"/>
        <v>2.1761885172688964</v>
      </c>
      <c r="BU124" s="2">
        <f t="shared" si="35"/>
        <v>2.2077485172688966</v>
      </c>
      <c r="BV124" s="2">
        <f t="shared" si="35"/>
        <v>2.2393085172688965</v>
      </c>
      <c r="BW124" s="2">
        <f t="shared" si="35"/>
        <v>2.2708685172688963</v>
      </c>
      <c r="BX124" s="2">
        <f t="shared" si="35"/>
        <v>2.3024285172688965</v>
      </c>
      <c r="BY124" s="2">
        <f t="shared" si="35"/>
        <v>2.3339885172688963</v>
      </c>
      <c r="BZ124" s="2">
        <f t="shared" si="35"/>
        <v>2.3655485172688966</v>
      </c>
      <c r="CA124" s="2">
        <f t="shared" si="35"/>
        <v>2.3971085172688964</v>
      </c>
      <c r="CB124" s="2">
        <f t="shared" si="35"/>
        <v>2.4286685172688962</v>
      </c>
      <c r="CC124" s="2">
        <f t="shared" si="35"/>
        <v>2.4602285172688965</v>
      </c>
      <c r="CD124" s="2">
        <f t="shared" si="35"/>
        <v>2.4917885172688963</v>
      </c>
      <c r="CE124" s="2">
        <f t="shared" si="36"/>
        <v>2.5233485172688965</v>
      </c>
      <c r="CF124" s="2">
        <f t="shared" si="36"/>
        <v>2.5549085172688963</v>
      </c>
      <c r="CG124" s="2">
        <f t="shared" si="36"/>
        <v>2.5864685172688966</v>
      </c>
      <c r="CH124" s="2">
        <f t="shared" si="36"/>
        <v>2.6180285172688964</v>
      </c>
      <c r="CI124" s="2">
        <f t="shared" si="36"/>
        <v>2.6495885172688962</v>
      </c>
      <c r="CJ124" s="2">
        <f t="shared" si="36"/>
        <v>2.6811485172688965</v>
      </c>
      <c r="CK124" s="2">
        <f t="shared" si="36"/>
        <v>2.7127085172688963</v>
      </c>
      <c r="CL124" s="2">
        <f t="shared" si="36"/>
        <v>2.7442685172688965</v>
      </c>
      <c r="CM124" s="2">
        <f t="shared" si="36"/>
        <v>2.7758285172688963</v>
      </c>
      <c r="CN124" s="2">
        <f t="shared" si="36"/>
        <v>2.8073885172688966</v>
      </c>
      <c r="CO124" s="2">
        <f t="shared" si="37"/>
        <v>2.8389485172688964</v>
      </c>
      <c r="CP124" s="2">
        <f t="shared" si="37"/>
        <v>2.8705085172688962</v>
      </c>
      <c r="CQ124" s="2">
        <f t="shared" si="37"/>
        <v>2.9020685172688965</v>
      </c>
      <c r="CR124" s="2">
        <f t="shared" si="37"/>
        <v>2.9336285172688963</v>
      </c>
      <c r="CS124" s="2">
        <f t="shared" si="37"/>
        <v>2.9651885172688961</v>
      </c>
      <c r="CT124" s="2">
        <f t="shared" si="37"/>
        <v>2.9967485172688964</v>
      </c>
      <c r="CU124" s="2">
        <f t="shared" si="37"/>
        <v>3.0283085172688962</v>
      </c>
      <c r="CV124" s="2">
        <f t="shared" si="37"/>
        <v>3.0598685172688964</v>
      </c>
      <c r="CW124" s="2">
        <f t="shared" si="37"/>
        <v>3.0914285172688962</v>
      </c>
      <c r="CX124" s="2">
        <f t="shared" si="37"/>
        <v>3.1229885172688965</v>
      </c>
      <c r="CY124" s="2">
        <f t="shared" si="38"/>
        <v>3.1545485172688963</v>
      </c>
      <c r="CZ124" s="2">
        <f t="shared" si="38"/>
        <v>3.1861085172688961</v>
      </c>
      <c r="DA124" s="2">
        <f t="shared" si="38"/>
        <v>3.2176685172688964</v>
      </c>
      <c r="DB124" s="2">
        <f t="shared" si="38"/>
        <v>3.2492285172688962</v>
      </c>
      <c r="DC124" s="2">
        <f t="shared" si="38"/>
        <v>3.2807885172688964</v>
      </c>
      <c r="DD124" s="2">
        <f t="shared" si="38"/>
        <v>3.3123485172688962</v>
      </c>
      <c r="DE124" s="2">
        <f t="shared" si="38"/>
        <v>3.343908517268896</v>
      </c>
      <c r="DF124" s="2">
        <f t="shared" si="38"/>
        <v>3.3754685172688963</v>
      </c>
      <c r="DG124" s="2">
        <f t="shared" si="38"/>
        <v>3.4070285172688961</v>
      </c>
      <c r="DH124" s="2">
        <f t="shared" si="38"/>
        <v>3.4385885172688964</v>
      </c>
      <c r="DI124" s="2">
        <f t="shared" si="39"/>
        <v>3.4701485172688962</v>
      </c>
      <c r="DJ124" s="2">
        <f t="shared" si="39"/>
        <v>3.5017085172688964</v>
      </c>
      <c r="DK124" s="2">
        <f t="shared" si="39"/>
        <v>3.5332685172688962</v>
      </c>
      <c r="DL124" s="2">
        <f t="shared" si="39"/>
        <v>3.564828517268896</v>
      </c>
      <c r="DM124" s="2">
        <f t="shared" si="39"/>
        <v>3.5963885172688963</v>
      </c>
      <c r="DN124" s="2">
        <f t="shared" si="39"/>
        <v>3.6279485172688961</v>
      </c>
      <c r="DO124" s="2">
        <f t="shared" si="39"/>
        <v>3.6595085172688964</v>
      </c>
      <c r="DP124" s="2">
        <f t="shared" si="39"/>
        <v>3.6910685172688962</v>
      </c>
      <c r="DQ124" s="2">
        <f t="shared" si="39"/>
        <v>3.7226285172688964</v>
      </c>
      <c r="DR124" s="2">
        <f t="shared" si="39"/>
        <v>3.7541885172688962</v>
      </c>
      <c r="DS124" s="2">
        <f t="shared" si="40"/>
        <v>3.7857485172688961</v>
      </c>
      <c r="DT124" s="2">
        <f t="shared" si="40"/>
        <v>3.8173085172688963</v>
      </c>
      <c r="DU124" s="2">
        <f t="shared" si="40"/>
        <v>3.8488685172688961</v>
      </c>
      <c r="DV124" s="2">
        <f t="shared" si="40"/>
        <v>3.8804285172688964</v>
      </c>
      <c r="DW124" s="2">
        <f t="shared" si="40"/>
        <v>3.9119885172688962</v>
      </c>
      <c r="DX124" s="2">
        <f t="shared" si="40"/>
        <v>3.943548517268896</v>
      </c>
      <c r="DY124" s="2">
        <f t="shared" si="40"/>
        <v>3.9751085172688962</v>
      </c>
      <c r="DZ124" s="2">
        <f t="shared" si="40"/>
        <v>4.0066685172688965</v>
      </c>
      <c r="EA124" s="2">
        <f t="shared" si="40"/>
        <v>4.0382285172688963</v>
      </c>
      <c r="EB124" s="2">
        <f t="shared" si="40"/>
        <v>4.0697885172688961</v>
      </c>
    </row>
    <row r="125" spans="14:132">
      <c r="AC125" s="157">
        <f t="shared" si="0"/>
        <v>0.92778843326940041</v>
      </c>
      <c r="AF125" s="159">
        <v>8.4</v>
      </c>
      <c r="AG125" s="2">
        <f t="shared" si="31"/>
        <v>0.95934843326940045</v>
      </c>
      <c r="AH125" s="2">
        <f t="shared" si="31"/>
        <v>0.99090843326940037</v>
      </c>
      <c r="AI125" s="2">
        <f t="shared" si="31"/>
        <v>1.0224684332694003</v>
      </c>
      <c r="AJ125" s="2">
        <f t="shared" si="31"/>
        <v>1.0540284332694003</v>
      </c>
      <c r="AK125" s="2">
        <f t="shared" si="31"/>
        <v>1.0855884332694004</v>
      </c>
      <c r="AL125" s="2">
        <f t="shared" si="31"/>
        <v>1.1171484332694004</v>
      </c>
      <c r="AM125" s="2">
        <f t="shared" si="31"/>
        <v>1.1487084332694004</v>
      </c>
      <c r="AN125" s="2">
        <f t="shared" si="31"/>
        <v>1.1802684332694005</v>
      </c>
      <c r="AO125" s="2">
        <f t="shared" si="31"/>
        <v>1.2118284332694005</v>
      </c>
      <c r="AP125" s="2">
        <f t="shared" si="31"/>
        <v>1.2433884332694003</v>
      </c>
      <c r="AQ125" s="2">
        <f t="shared" si="32"/>
        <v>1.2749484332694003</v>
      </c>
      <c r="AR125" s="2">
        <f t="shared" si="32"/>
        <v>1.3065084332694004</v>
      </c>
      <c r="AS125" s="2">
        <f t="shared" si="32"/>
        <v>1.3380684332694004</v>
      </c>
      <c r="AT125" s="2">
        <f t="shared" si="32"/>
        <v>1.3696284332694004</v>
      </c>
      <c r="AU125" s="2">
        <f t="shared" si="32"/>
        <v>1.4011884332694005</v>
      </c>
      <c r="AV125" s="2">
        <f t="shared" si="32"/>
        <v>1.4327484332694005</v>
      </c>
      <c r="AW125" s="2">
        <f t="shared" si="32"/>
        <v>1.4643084332694003</v>
      </c>
      <c r="AX125" s="2">
        <f t="shared" si="32"/>
        <v>1.4958684332694003</v>
      </c>
      <c r="AY125" s="2">
        <f t="shared" si="32"/>
        <v>1.5274284332694004</v>
      </c>
      <c r="AZ125" s="2">
        <f t="shared" si="32"/>
        <v>1.5589884332694004</v>
      </c>
      <c r="BA125" s="2">
        <f t="shared" si="33"/>
        <v>1.5905484332694004</v>
      </c>
      <c r="BB125" s="2">
        <f t="shared" si="33"/>
        <v>1.6221084332694002</v>
      </c>
      <c r="BC125" s="2">
        <f t="shared" si="33"/>
        <v>1.6536684332694005</v>
      </c>
      <c r="BD125" s="2">
        <f t="shared" si="33"/>
        <v>1.6852284332694003</v>
      </c>
      <c r="BE125" s="2">
        <f t="shared" si="33"/>
        <v>1.7167884332694003</v>
      </c>
      <c r="BF125" s="2">
        <f t="shared" si="33"/>
        <v>1.7483484332694004</v>
      </c>
      <c r="BG125" s="2">
        <f t="shared" si="33"/>
        <v>1.7799084332694004</v>
      </c>
      <c r="BH125" s="2">
        <f t="shared" si="33"/>
        <v>1.8114684332694004</v>
      </c>
      <c r="BI125" s="2">
        <f t="shared" si="33"/>
        <v>1.8430284332694002</v>
      </c>
      <c r="BJ125" s="2">
        <f t="shared" si="33"/>
        <v>1.8745884332694005</v>
      </c>
      <c r="BK125" s="2">
        <f t="shared" si="34"/>
        <v>1.9061484332694003</v>
      </c>
      <c r="BL125" s="2">
        <f t="shared" si="34"/>
        <v>1.9377084332694003</v>
      </c>
      <c r="BM125" s="2">
        <f t="shared" si="34"/>
        <v>1.9692684332694004</v>
      </c>
      <c r="BN125" s="2">
        <f t="shared" si="34"/>
        <v>2.0008284332694002</v>
      </c>
      <c r="BO125" s="2">
        <f t="shared" si="34"/>
        <v>2.0323884332694004</v>
      </c>
      <c r="BP125" s="2">
        <f t="shared" si="34"/>
        <v>2.0639484332694003</v>
      </c>
      <c r="BQ125" s="2">
        <f t="shared" si="34"/>
        <v>2.0955084332694005</v>
      </c>
      <c r="BR125" s="2">
        <f t="shared" si="34"/>
        <v>2.1270684332694003</v>
      </c>
      <c r="BS125" s="2">
        <f t="shared" si="34"/>
        <v>2.1586284332694001</v>
      </c>
      <c r="BT125" s="2">
        <f t="shared" si="34"/>
        <v>2.1901884332694004</v>
      </c>
      <c r="BU125" s="2">
        <f t="shared" si="35"/>
        <v>2.2217484332694006</v>
      </c>
      <c r="BV125" s="2">
        <f t="shared" si="35"/>
        <v>2.2533084332694004</v>
      </c>
      <c r="BW125" s="2">
        <f t="shared" si="35"/>
        <v>2.2848684332694003</v>
      </c>
      <c r="BX125" s="2">
        <f t="shared" si="35"/>
        <v>2.3164284332694001</v>
      </c>
      <c r="BY125" s="2">
        <f t="shared" si="35"/>
        <v>2.3479884332694003</v>
      </c>
      <c r="BZ125" s="2">
        <f t="shared" si="35"/>
        <v>2.3795484332694006</v>
      </c>
      <c r="CA125" s="2">
        <f t="shared" si="35"/>
        <v>2.4111084332694004</v>
      </c>
      <c r="CB125" s="2">
        <f t="shared" si="35"/>
        <v>2.4426684332694002</v>
      </c>
      <c r="CC125" s="2">
        <f t="shared" si="35"/>
        <v>2.4742284332694</v>
      </c>
      <c r="CD125" s="2">
        <f t="shared" si="35"/>
        <v>2.5057884332694003</v>
      </c>
      <c r="CE125" s="2">
        <f t="shared" si="36"/>
        <v>2.5373484332694005</v>
      </c>
      <c r="CF125" s="2">
        <f t="shared" si="36"/>
        <v>2.5689084332694003</v>
      </c>
      <c r="CG125" s="2">
        <f t="shared" si="36"/>
        <v>2.6004684332694001</v>
      </c>
      <c r="CH125" s="2">
        <f t="shared" si="36"/>
        <v>2.6320284332694004</v>
      </c>
      <c r="CI125" s="2">
        <f t="shared" si="36"/>
        <v>2.6635884332694002</v>
      </c>
      <c r="CJ125" s="2">
        <f t="shared" si="36"/>
        <v>2.6951484332694005</v>
      </c>
      <c r="CK125" s="2">
        <f t="shared" si="36"/>
        <v>2.7267084332694003</v>
      </c>
      <c r="CL125" s="2">
        <f t="shared" si="36"/>
        <v>2.7582684332694001</v>
      </c>
      <c r="CM125" s="2">
        <f t="shared" si="36"/>
        <v>2.7898284332694003</v>
      </c>
      <c r="CN125" s="2">
        <f t="shared" si="36"/>
        <v>2.8213884332694006</v>
      </c>
      <c r="CO125" s="2">
        <f t="shared" si="37"/>
        <v>2.8529484332694004</v>
      </c>
      <c r="CP125" s="2">
        <f t="shared" si="37"/>
        <v>2.8845084332694002</v>
      </c>
      <c r="CQ125" s="2">
        <f t="shared" si="37"/>
        <v>2.9160684332694</v>
      </c>
      <c r="CR125" s="2">
        <f t="shared" si="37"/>
        <v>2.9476284332694003</v>
      </c>
      <c r="CS125" s="2">
        <f t="shared" si="37"/>
        <v>2.9791884332694001</v>
      </c>
      <c r="CT125" s="2">
        <f t="shared" si="37"/>
        <v>3.0107484332694003</v>
      </c>
      <c r="CU125" s="2">
        <f t="shared" si="37"/>
        <v>3.0423084332694001</v>
      </c>
      <c r="CV125" s="2">
        <f t="shared" si="37"/>
        <v>3.0738684332694004</v>
      </c>
      <c r="CW125" s="2">
        <f t="shared" si="37"/>
        <v>3.1054284332694002</v>
      </c>
      <c r="CX125" s="2">
        <f t="shared" si="37"/>
        <v>3.1369884332694005</v>
      </c>
      <c r="CY125" s="2">
        <f t="shared" si="38"/>
        <v>3.1685484332694003</v>
      </c>
      <c r="CZ125" s="2">
        <f t="shared" si="38"/>
        <v>3.2001084332694001</v>
      </c>
      <c r="DA125" s="2">
        <f t="shared" si="38"/>
        <v>3.2316684332694003</v>
      </c>
      <c r="DB125" s="2">
        <f t="shared" si="38"/>
        <v>3.2632284332694002</v>
      </c>
      <c r="DC125" s="2">
        <f t="shared" si="38"/>
        <v>3.2947884332694004</v>
      </c>
      <c r="DD125" s="2">
        <f t="shared" si="38"/>
        <v>3.3263484332694002</v>
      </c>
      <c r="DE125" s="2">
        <f t="shared" si="38"/>
        <v>3.3579084332694</v>
      </c>
      <c r="DF125" s="2">
        <f t="shared" si="38"/>
        <v>3.3894684332694003</v>
      </c>
      <c r="DG125" s="2">
        <f t="shared" si="38"/>
        <v>3.4210284332694001</v>
      </c>
      <c r="DH125" s="2">
        <f t="shared" si="38"/>
        <v>3.4525884332694003</v>
      </c>
      <c r="DI125" s="2">
        <f t="shared" si="39"/>
        <v>3.4841484332694002</v>
      </c>
      <c r="DJ125" s="2">
        <f t="shared" si="39"/>
        <v>3.5157084332694004</v>
      </c>
      <c r="DK125" s="2">
        <f t="shared" si="39"/>
        <v>3.5472684332694002</v>
      </c>
      <c r="DL125" s="2">
        <f t="shared" si="39"/>
        <v>3.5788284332694</v>
      </c>
      <c r="DM125" s="2">
        <f t="shared" si="39"/>
        <v>3.6103884332694003</v>
      </c>
      <c r="DN125" s="2">
        <f t="shared" si="39"/>
        <v>3.6419484332694001</v>
      </c>
      <c r="DO125" s="2">
        <f t="shared" si="39"/>
        <v>3.6735084332694004</v>
      </c>
      <c r="DP125" s="2">
        <f t="shared" si="39"/>
        <v>3.7050684332694002</v>
      </c>
      <c r="DQ125" s="2">
        <f t="shared" si="39"/>
        <v>3.7366284332694004</v>
      </c>
      <c r="DR125" s="2">
        <f t="shared" si="39"/>
        <v>3.7681884332694002</v>
      </c>
      <c r="DS125" s="2">
        <f t="shared" si="40"/>
        <v>3.7997484332694</v>
      </c>
      <c r="DT125" s="2">
        <f t="shared" si="40"/>
        <v>3.8313084332694003</v>
      </c>
      <c r="DU125" s="2">
        <f t="shared" si="40"/>
        <v>3.8628684332694001</v>
      </c>
      <c r="DV125" s="2">
        <f t="shared" si="40"/>
        <v>3.8944284332694004</v>
      </c>
      <c r="DW125" s="2">
        <f t="shared" si="40"/>
        <v>3.9259884332694002</v>
      </c>
      <c r="DX125" s="2">
        <f t="shared" si="40"/>
        <v>3.9575484332694</v>
      </c>
      <c r="DY125" s="2">
        <f t="shared" si="40"/>
        <v>3.9891084332694002</v>
      </c>
      <c r="DZ125" s="2">
        <f t="shared" si="40"/>
        <v>4.0206684332693996</v>
      </c>
      <c r="EA125" s="2">
        <f t="shared" si="40"/>
        <v>4.0522284332694003</v>
      </c>
      <c r="EB125" s="2">
        <f t="shared" si="40"/>
        <v>4.0837884332694001</v>
      </c>
    </row>
    <row r="126" spans="14:132">
      <c r="AC126" s="157">
        <f t="shared" si="0"/>
        <v>0.9417883492699044</v>
      </c>
      <c r="AD126" s="2">
        <v>0.94179999999999997</v>
      </c>
      <c r="AF126" s="159">
        <v>8.5</v>
      </c>
      <c r="AG126" s="2">
        <f t="shared" ref="AG126:AP131" si="41">0.03156*AG$85+$AC126</f>
        <v>0.97334834926990443</v>
      </c>
      <c r="AH126" s="2">
        <f t="shared" si="41"/>
        <v>1.0049083492699045</v>
      </c>
      <c r="AI126" s="2">
        <f t="shared" si="41"/>
        <v>1.0364683492699043</v>
      </c>
      <c r="AJ126" s="2">
        <f t="shared" si="41"/>
        <v>1.0680283492699043</v>
      </c>
      <c r="AK126" s="2">
        <f t="shared" si="41"/>
        <v>1.0995883492699043</v>
      </c>
      <c r="AL126" s="2">
        <f t="shared" si="41"/>
        <v>1.1311483492699044</v>
      </c>
      <c r="AM126" s="2">
        <f t="shared" si="41"/>
        <v>1.1627083492699044</v>
      </c>
      <c r="AN126" s="2">
        <f t="shared" si="41"/>
        <v>1.1942683492699044</v>
      </c>
      <c r="AO126" s="2">
        <f t="shared" si="41"/>
        <v>1.2258283492699045</v>
      </c>
      <c r="AP126" s="2">
        <f t="shared" si="41"/>
        <v>1.2573883492699043</v>
      </c>
      <c r="AQ126" s="2">
        <f t="shared" ref="AQ126:AZ131" si="42">0.03156*AQ$85+$AC126</f>
        <v>1.2889483492699043</v>
      </c>
      <c r="AR126" s="2">
        <f t="shared" si="42"/>
        <v>1.3205083492699043</v>
      </c>
      <c r="AS126" s="2">
        <f t="shared" si="42"/>
        <v>1.3520683492699044</v>
      </c>
      <c r="AT126" s="2">
        <f t="shared" si="42"/>
        <v>1.3836283492699044</v>
      </c>
      <c r="AU126" s="2">
        <f t="shared" si="42"/>
        <v>1.4151883492699044</v>
      </c>
      <c r="AV126" s="2">
        <f t="shared" si="42"/>
        <v>1.4467483492699045</v>
      </c>
      <c r="AW126" s="2">
        <f t="shared" si="42"/>
        <v>1.4783083492699043</v>
      </c>
      <c r="AX126" s="2">
        <f t="shared" si="42"/>
        <v>1.5098683492699043</v>
      </c>
      <c r="AY126" s="2">
        <f t="shared" si="42"/>
        <v>1.5414283492699044</v>
      </c>
      <c r="AZ126" s="2">
        <f t="shared" si="42"/>
        <v>1.5729883492699044</v>
      </c>
      <c r="BA126" s="2">
        <f t="shared" ref="BA126:BJ131" si="43">0.03156*BA$85+$AC126</f>
        <v>1.6045483492699044</v>
      </c>
      <c r="BB126" s="2">
        <f t="shared" si="43"/>
        <v>1.6361083492699042</v>
      </c>
      <c r="BC126" s="2">
        <f t="shared" si="43"/>
        <v>1.6676683492699045</v>
      </c>
      <c r="BD126" s="2">
        <f t="shared" si="43"/>
        <v>1.6992283492699043</v>
      </c>
      <c r="BE126" s="2">
        <f t="shared" si="43"/>
        <v>1.7307883492699043</v>
      </c>
      <c r="BF126" s="2">
        <f t="shared" si="43"/>
        <v>1.7623483492699044</v>
      </c>
      <c r="BG126" s="2">
        <f t="shared" si="43"/>
        <v>1.7939083492699044</v>
      </c>
      <c r="BH126" s="2">
        <f t="shared" si="43"/>
        <v>1.8254683492699044</v>
      </c>
      <c r="BI126" s="2">
        <f t="shared" si="43"/>
        <v>1.8570283492699042</v>
      </c>
      <c r="BJ126" s="2">
        <f t="shared" si="43"/>
        <v>1.8885883492699045</v>
      </c>
      <c r="BK126" s="2">
        <f t="shared" ref="BK126:BT131" si="44">0.03156*BK$85+$AC126</f>
        <v>1.9201483492699043</v>
      </c>
      <c r="BL126" s="2">
        <f t="shared" si="44"/>
        <v>1.9517083492699043</v>
      </c>
      <c r="BM126" s="2">
        <f t="shared" si="44"/>
        <v>1.9832683492699044</v>
      </c>
      <c r="BN126" s="2">
        <f t="shared" si="44"/>
        <v>2.0148283492699042</v>
      </c>
      <c r="BO126" s="2">
        <f t="shared" si="44"/>
        <v>2.0463883492699044</v>
      </c>
      <c r="BP126" s="2">
        <f t="shared" si="44"/>
        <v>2.0779483492699042</v>
      </c>
      <c r="BQ126" s="2">
        <f t="shared" si="44"/>
        <v>2.1095083492699045</v>
      </c>
      <c r="BR126" s="2">
        <f t="shared" si="44"/>
        <v>2.1410683492699043</v>
      </c>
      <c r="BS126" s="2">
        <f t="shared" si="44"/>
        <v>2.1726283492699041</v>
      </c>
      <c r="BT126" s="2">
        <f t="shared" si="44"/>
        <v>2.2041883492699044</v>
      </c>
      <c r="BU126" s="2">
        <f t="shared" ref="BU126:CD131" si="45">0.03156*BU$85+$AC126</f>
        <v>2.2357483492699046</v>
      </c>
      <c r="BV126" s="2">
        <f t="shared" si="45"/>
        <v>2.2673083492699044</v>
      </c>
      <c r="BW126" s="2">
        <f t="shared" si="45"/>
        <v>2.2988683492699042</v>
      </c>
      <c r="BX126" s="2">
        <f t="shared" si="45"/>
        <v>2.3304283492699041</v>
      </c>
      <c r="BY126" s="2">
        <f t="shared" si="45"/>
        <v>2.3619883492699043</v>
      </c>
      <c r="BZ126" s="2">
        <f t="shared" si="45"/>
        <v>2.3935483492699046</v>
      </c>
      <c r="CA126" s="2">
        <f t="shared" si="45"/>
        <v>2.4251083492699044</v>
      </c>
      <c r="CB126" s="2">
        <f t="shared" si="45"/>
        <v>2.4566683492699042</v>
      </c>
      <c r="CC126" s="2">
        <f t="shared" si="45"/>
        <v>2.488228349269904</v>
      </c>
      <c r="CD126" s="2">
        <f t="shared" si="45"/>
        <v>2.5197883492699042</v>
      </c>
      <c r="CE126" s="2">
        <f t="shared" ref="CE126:CN131" si="46">0.03156*CE$85+$AC126</f>
        <v>2.5513483492699045</v>
      </c>
      <c r="CF126" s="2">
        <f t="shared" si="46"/>
        <v>2.5829083492699043</v>
      </c>
      <c r="CG126" s="2">
        <f t="shared" si="46"/>
        <v>2.6144683492699041</v>
      </c>
      <c r="CH126" s="2">
        <f t="shared" si="46"/>
        <v>2.6460283492699044</v>
      </c>
      <c r="CI126" s="2">
        <f t="shared" si="46"/>
        <v>2.6775883492699042</v>
      </c>
      <c r="CJ126" s="2">
        <f t="shared" si="46"/>
        <v>2.7091483492699044</v>
      </c>
      <c r="CK126" s="2">
        <f t="shared" si="46"/>
        <v>2.7407083492699043</v>
      </c>
      <c r="CL126" s="2">
        <f t="shared" si="46"/>
        <v>2.7722683492699041</v>
      </c>
      <c r="CM126" s="2">
        <f t="shared" si="46"/>
        <v>2.8038283492699043</v>
      </c>
      <c r="CN126" s="2">
        <f t="shared" si="46"/>
        <v>2.8353883492699046</v>
      </c>
      <c r="CO126" s="2">
        <f t="shared" ref="CO126:CX131" si="47">0.03156*CO$85+$AC126</f>
        <v>2.8669483492699044</v>
      </c>
      <c r="CP126" s="2">
        <f t="shared" si="47"/>
        <v>2.8985083492699042</v>
      </c>
      <c r="CQ126" s="2">
        <f t="shared" si="47"/>
        <v>2.930068349269904</v>
      </c>
      <c r="CR126" s="2">
        <f t="shared" si="47"/>
        <v>2.9616283492699043</v>
      </c>
      <c r="CS126" s="2">
        <f t="shared" si="47"/>
        <v>2.9931883492699041</v>
      </c>
      <c r="CT126" s="2">
        <f t="shared" si="47"/>
        <v>3.0247483492699043</v>
      </c>
      <c r="CU126" s="2">
        <f t="shared" si="47"/>
        <v>3.0563083492699041</v>
      </c>
      <c r="CV126" s="2">
        <f t="shared" si="47"/>
        <v>3.0878683492699044</v>
      </c>
      <c r="CW126" s="2">
        <f t="shared" si="47"/>
        <v>3.1194283492699042</v>
      </c>
      <c r="CX126" s="2">
        <f t="shared" si="47"/>
        <v>3.1509883492699045</v>
      </c>
      <c r="CY126" s="2">
        <f t="shared" ref="CY126:DH131" si="48">0.03156*CY$85+$AC126</f>
        <v>3.1825483492699043</v>
      </c>
      <c r="CZ126" s="2">
        <f t="shared" si="48"/>
        <v>3.2141083492699041</v>
      </c>
      <c r="DA126" s="2">
        <f t="shared" si="48"/>
        <v>3.2456683492699043</v>
      </c>
      <c r="DB126" s="2">
        <f t="shared" si="48"/>
        <v>3.2772283492699041</v>
      </c>
      <c r="DC126" s="2">
        <f t="shared" si="48"/>
        <v>3.3087883492699044</v>
      </c>
      <c r="DD126" s="2">
        <f t="shared" si="48"/>
        <v>3.3403483492699042</v>
      </c>
      <c r="DE126" s="2">
        <f t="shared" si="48"/>
        <v>3.371908349269904</v>
      </c>
      <c r="DF126" s="2">
        <f t="shared" si="48"/>
        <v>3.4034683492699043</v>
      </c>
      <c r="DG126" s="2">
        <f t="shared" si="48"/>
        <v>3.4350283492699041</v>
      </c>
      <c r="DH126" s="2">
        <f t="shared" si="48"/>
        <v>3.4665883492699043</v>
      </c>
      <c r="DI126" s="2">
        <f t="shared" ref="DI126:DR131" si="49">0.03156*DI$85+$AC126</f>
        <v>3.4981483492699041</v>
      </c>
      <c r="DJ126" s="2">
        <f t="shared" si="49"/>
        <v>3.5297083492699044</v>
      </c>
      <c r="DK126" s="2">
        <f t="shared" si="49"/>
        <v>3.5612683492699042</v>
      </c>
      <c r="DL126" s="2">
        <f t="shared" si="49"/>
        <v>3.592828349269904</v>
      </c>
      <c r="DM126" s="2">
        <f t="shared" si="49"/>
        <v>3.6243883492699043</v>
      </c>
      <c r="DN126" s="2">
        <f t="shared" si="49"/>
        <v>3.6559483492699041</v>
      </c>
      <c r="DO126" s="2">
        <f t="shared" si="49"/>
        <v>3.6875083492699043</v>
      </c>
      <c r="DP126" s="2">
        <f t="shared" si="49"/>
        <v>3.7190683492699042</v>
      </c>
      <c r="DQ126" s="2">
        <f t="shared" si="49"/>
        <v>3.7506283492699044</v>
      </c>
      <c r="DR126" s="2">
        <f t="shared" si="49"/>
        <v>3.7821883492699042</v>
      </c>
      <c r="DS126" s="2">
        <f t="shared" ref="DS126:EB131" si="50">0.03156*DS$85+$AC126</f>
        <v>3.813748349269904</v>
      </c>
      <c r="DT126" s="2">
        <f t="shared" si="50"/>
        <v>3.8453083492699043</v>
      </c>
      <c r="DU126" s="2">
        <f t="shared" si="50"/>
        <v>3.8768683492699041</v>
      </c>
      <c r="DV126" s="2">
        <f t="shared" si="50"/>
        <v>3.9084283492699043</v>
      </c>
      <c r="DW126" s="2">
        <f t="shared" si="50"/>
        <v>3.9399883492699042</v>
      </c>
      <c r="DX126" s="2">
        <f t="shared" si="50"/>
        <v>3.971548349269904</v>
      </c>
      <c r="DY126" s="2">
        <f t="shared" si="50"/>
        <v>4.0031083492699047</v>
      </c>
      <c r="DZ126" s="2">
        <f t="shared" si="50"/>
        <v>4.0346683492699036</v>
      </c>
      <c r="EA126" s="2">
        <f t="shared" si="50"/>
        <v>4.0662283492699043</v>
      </c>
      <c r="EB126" s="2">
        <f t="shared" si="50"/>
        <v>4.0977883492699041</v>
      </c>
    </row>
    <row r="127" spans="14:132">
      <c r="AC127" s="157">
        <f t="shared" si="0"/>
        <v>0.95578826527040839</v>
      </c>
      <c r="AF127" s="159">
        <v>8.6</v>
      </c>
      <c r="AG127" s="2">
        <f t="shared" si="41"/>
        <v>0.98734826527040842</v>
      </c>
      <c r="AH127" s="2">
        <f t="shared" si="41"/>
        <v>1.0189082652704085</v>
      </c>
      <c r="AI127" s="2">
        <f t="shared" si="41"/>
        <v>1.0504682652704083</v>
      </c>
      <c r="AJ127" s="2">
        <f t="shared" si="41"/>
        <v>1.0820282652704083</v>
      </c>
      <c r="AK127" s="2">
        <f t="shared" si="41"/>
        <v>1.1135882652704083</v>
      </c>
      <c r="AL127" s="2">
        <f t="shared" si="41"/>
        <v>1.1451482652704084</v>
      </c>
      <c r="AM127" s="2">
        <f t="shared" si="41"/>
        <v>1.1767082652704084</v>
      </c>
      <c r="AN127" s="2">
        <f t="shared" si="41"/>
        <v>1.2082682652704084</v>
      </c>
      <c r="AO127" s="2">
        <f t="shared" si="41"/>
        <v>1.2398282652704085</v>
      </c>
      <c r="AP127" s="2">
        <f t="shared" si="41"/>
        <v>1.2713882652704083</v>
      </c>
      <c r="AQ127" s="2">
        <f t="shared" si="42"/>
        <v>1.3029482652704083</v>
      </c>
      <c r="AR127" s="2">
        <f t="shared" si="42"/>
        <v>1.3345082652704083</v>
      </c>
      <c r="AS127" s="2">
        <f t="shared" si="42"/>
        <v>1.3660682652704084</v>
      </c>
      <c r="AT127" s="2">
        <f t="shared" si="42"/>
        <v>1.3976282652704084</v>
      </c>
      <c r="AU127" s="2">
        <f t="shared" si="42"/>
        <v>1.4291882652704084</v>
      </c>
      <c r="AV127" s="2">
        <f t="shared" si="42"/>
        <v>1.4607482652704085</v>
      </c>
      <c r="AW127" s="2">
        <f t="shared" si="42"/>
        <v>1.4923082652704083</v>
      </c>
      <c r="AX127" s="2">
        <f t="shared" si="42"/>
        <v>1.5238682652704083</v>
      </c>
      <c r="AY127" s="2">
        <f t="shared" si="42"/>
        <v>1.5554282652704083</v>
      </c>
      <c r="AZ127" s="2">
        <f t="shared" si="42"/>
        <v>1.5869882652704084</v>
      </c>
      <c r="BA127" s="2">
        <f t="shared" si="43"/>
        <v>1.6185482652704084</v>
      </c>
      <c r="BB127" s="2">
        <f t="shared" si="43"/>
        <v>1.6501082652704082</v>
      </c>
      <c r="BC127" s="2">
        <f t="shared" si="43"/>
        <v>1.6816682652704085</v>
      </c>
      <c r="BD127" s="2">
        <f t="shared" si="43"/>
        <v>1.7132282652704083</v>
      </c>
      <c r="BE127" s="2">
        <f t="shared" si="43"/>
        <v>1.7447882652704083</v>
      </c>
      <c r="BF127" s="2">
        <f t="shared" si="43"/>
        <v>1.7763482652704083</v>
      </c>
      <c r="BG127" s="2">
        <f t="shared" si="43"/>
        <v>1.8079082652704084</v>
      </c>
      <c r="BH127" s="2">
        <f t="shared" si="43"/>
        <v>1.8394682652704084</v>
      </c>
      <c r="BI127" s="2">
        <f t="shared" si="43"/>
        <v>1.8710282652704082</v>
      </c>
      <c r="BJ127" s="2">
        <f t="shared" si="43"/>
        <v>1.9025882652704085</v>
      </c>
      <c r="BK127" s="2">
        <f t="shared" si="44"/>
        <v>1.9341482652704083</v>
      </c>
      <c r="BL127" s="2">
        <f t="shared" si="44"/>
        <v>1.9657082652704083</v>
      </c>
      <c r="BM127" s="2">
        <f t="shared" si="44"/>
        <v>1.9972682652704083</v>
      </c>
      <c r="BN127" s="2">
        <f t="shared" si="44"/>
        <v>2.0288282652704082</v>
      </c>
      <c r="BO127" s="2">
        <f t="shared" si="44"/>
        <v>2.0603882652704084</v>
      </c>
      <c r="BP127" s="2">
        <f t="shared" si="44"/>
        <v>2.0919482652704082</v>
      </c>
      <c r="BQ127" s="2">
        <f t="shared" si="44"/>
        <v>2.1235082652704085</v>
      </c>
      <c r="BR127" s="2">
        <f t="shared" si="44"/>
        <v>2.1550682652704083</v>
      </c>
      <c r="BS127" s="2">
        <f t="shared" si="44"/>
        <v>2.1866282652704081</v>
      </c>
      <c r="BT127" s="2">
        <f t="shared" si="44"/>
        <v>2.2181882652704084</v>
      </c>
      <c r="BU127" s="2">
        <f t="shared" si="45"/>
        <v>2.2497482652704086</v>
      </c>
      <c r="BV127" s="2">
        <f t="shared" si="45"/>
        <v>2.2813082652704084</v>
      </c>
      <c r="BW127" s="2">
        <f t="shared" si="45"/>
        <v>2.3128682652704082</v>
      </c>
      <c r="BX127" s="2">
        <f t="shared" si="45"/>
        <v>2.344428265270408</v>
      </c>
      <c r="BY127" s="2">
        <f t="shared" si="45"/>
        <v>2.3759882652704083</v>
      </c>
      <c r="BZ127" s="2">
        <f t="shared" si="45"/>
        <v>2.4075482652704085</v>
      </c>
      <c r="CA127" s="2">
        <f t="shared" si="45"/>
        <v>2.4391082652704084</v>
      </c>
      <c r="CB127" s="2">
        <f t="shared" si="45"/>
        <v>2.4706682652704082</v>
      </c>
      <c r="CC127" s="2">
        <f t="shared" si="45"/>
        <v>2.502228265270408</v>
      </c>
      <c r="CD127" s="2">
        <f t="shared" si="45"/>
        <v>2.5337882652704082</v>
      </c>
      <c r="CE127" s="2">
        <f t="shared" si="46"/>
        <v>2.5653482652704085</v>
      </c>
      <c r="CF127" s="2">
        <f t="shared" si="46"/>
        <v>2.5969082652704083</v>
      </c>
      <c r="CG127" s="2">
        <f t="shared" si="46"/>
        <v>2.6284682652704081</v>
      </c>
      <c r="CH127" s="2">
        <f t="shared" si="46"/>
        <v>2.6600282652704084</v>
      </c>
      <c r="CI127" s="2">
        <f t="shared" si="46"/>
        <v>2.6915882652704082</v>
      </c>
      <c r="CJ127" s="2">
        <f t="shared" si="46"/>
        <v>2.7231482652704084</v>
      </c>
      <c r="CK127" s="2">
        <f t="shared" si="46"/>
        <v>2.7547082652704082</v>
      </c>
      <c r="CL127" s="2">
        <f t="shared" si="46"/>
        <v>2.7862682652704081</v>
      </c>
      <c r="CM127" s="2">
        <f t="shared" si="46"/>
        <v>2.8178282652704083</v>
      </c>
      <c r="CN127" s="2">
        <f t="shared" si="46"/>
        <v>2.8493882652704086</v>
      </c>
      <c r="CO127" s="2">
        <f t="shared" si="47"/>
        <v>2.8809482652704084</v>
      </c>
      <c r="CP127" s="2">
        <f t="shared" si="47"/>
        <v>2.9125082652704082</v>
      </c>
      <c r="CQ127" s="2">
        <f t="shared" si="47"/>
        <v>2.944068265270408</v>
      </c>
      <c r="CR127" s="2">
        <f t="shared" si="47"/>
        <v>2.9756282652704082</v>
      </c>
      <c r="CS127" s="2">
        <f t="shared" si="47"/>
        <v>3.0071882652704081</v>
      </c>
      <c r="CT127" s="2">
        <f t="shared" si="47"/>
        <v>3.0387482652704083</v>
      </c>
      <c r="CU127" s="2">
        <f t="shared" si="47"/>
        <v>3.0703082652704081</v>
      </c>
      <c r="CV127" s="2">
        <f t="shared" si="47"/>
        <v>3.1018682652704084</v>
      </c>
      <c r="CW127" s="2">
        <f t="shared" si="47"/>
        <v>3.1334282652704082</v>
      </c>
      <c r="CX127" s="2">
        <f t="shared" si="47"/>
        <v>3.1649882652704084</v>
      </c>
      <c r="CY127" s="2">
        <f t="shared" si="48"/>
        <v>3.1965482652704083</v>
      </c>
      <c r="CZ127" s="2">
        <f t="shared" si="48"/>
        <v>3.2281082652704081</v>
      </c>
      <c r="DA127" s="2">
        <f t="shared" si="48"/>
        <v>3.2596682652704083</v>
      </c>
      <c r="DB127" s="2">
        <f t="shared" si="48"/>
        <v>3.2912282652704081</v>
      </c>
      <c r="DC127" s="2">
        <f t="shared" si="48"/>
        <v>3.3227882652704084</v>
      </c>
      <c r="DD127" s="2">
        <f t="shared" si="48"/>
        <v>3.3543482652704082</v>
      </c>
      <c r="DE127" s="2">
        <f t="shared" si="48"/>
        <v>3.385908265270408</v>
      </c>
      <c r="DF127" s="2">
        <f t="shared" si="48"/>
        <v>3.4174682652704083</v>
      </c>
      <c r="DG127" s="2">
        <f t="shared" si="48"/>
        <v>3.4490282652704081</v>
      </c>
      <c r="DH127" s="2">
        <f t="shared" si="48"/>
        <v>3.4805882652704083</v>
      </c>
      <c r="DI127" s="2">
        <f t="shared" si="49"/>
        <v>3.5121482652704081</v>
      </c>
      <c r="DJ127" s="2">
        <f t="shared" si="49"/>
        <v>3.5437082652704084</v>
      </c>
      <c r="DK127" s="2">
        <f t="shared" si="49"/>
        <v>3.5752682652704082</v>
      </c>
      <c r="DL127" s="2">
        <f t="shared" si="49"/>
        <v>3.606828265270408</v>
      </c>
      <c r="DM127" s="2">
        <f t="shared" si="49"/>
        <v>3.6383882652704083</v>
      </c>
      <c r="DN127" s="2">
        <f t="shared" si="49"/>
        <v>3.6699482652704081</v>
      </c>
      <c r="DO127" s="2">
        <f t="shared" si="49"/>
        <v>3.7015082652704083</v>
      </c>
      <c r="DP127" s="2">
        <f t="shared" si="49"/>
        <v>3.7330682652704081</v>
      </c>
      <c r="DQ127" s="2">
        <f t="shared" si="49"/>
        <v>3.7646282652704084</v>
      </c>
      <c r="DR127" s="2">
        <f t="shared" si="49"/>
        <v>3.7961882652704082</v>
      </c>
      <c r="DS127" s="2">
        <f t="shared" si="50"/>
        <v>3.827748265270408</v>
      </c>
      <c r="DT127" s="2">
        <f t="shared" si="50"/>
        <v>3.8593082652704083</v>
      </c>
      <c r="DU127" s="2">
        <f t="shared" si="50"/>
        <v>3.8908682652704081</v>
      </c>
      <c r="DV127" s="2">
        <f t="shared" si="50"/>
        <v>3.9224282652704083</v>
      </c>
      <c r="DW127" s="2">
        <f t="shared" si="50"/>
        <v>3.9539882652704081</v>
      </c>
      <c r="DX127" s="2">
        <f t="shared" si="50"/>
        <v>3.985548265270408</v>
      </c>
      <c r="DY127" s="2">
        <f t="shared" si="50"/>
        <v>4.0171082652704087</v>
      </c>
      <c r="DZ127" s="2">
        <f t="shared" si="50"/>
        <v>4.0486682652704076</v>
      </c>
      <c r="EA127" s="2">
        <f t="shared" si="50"/>
        <v>4.0802282652704083</v>
      </c>
      <c r="EB127" s="2">
        <f t="shared" si="50"/>
        <v>4.1117882652704081</v>
      </c>
    </row>
    <row r="128" spans="14:132">
      <c r="AC128" s="157">
        <f t="shared" si="0"/>
        <v>0.96978818127091226</v>
      </c>
      <c r="AF128" s="159">
        <v>8.6999999999999993</v>
      </c>
      <c r="AG128" s="2">
        <f t="shared" si="41"/>
        <v>1.0013481812709122</v>
      </c>
      <c r="AH128" s="2">
        <f t="shared" si="41"/>
        <v>1.0329081812709122</v>
      </c>
      <c r="AI128" s="2">
        <f t="shared" si="41"/>
        <v>1.0644681812709123</v>
      </c>
      <c r="AJ128" s="2">
        <f t="shared" si="41"/>
        <v>1.0960281812709123</v>
      </c>
      <c r="AK128" s="2">
        <f t="shared" si="41"/>
        <v>1.1275881812709123</v>
      </c>
      <c r="AL128" s="2">
        <f t="shared" si="41"/>
        <v>1.1591481812709121</v>
      </c>
      <c r="AM128" s="2">
        <f t="shared" si="41"/>
        <v>1.1907081812709122</v>
      </c>
      <c r="AN128" s="2">
        <f t="shared" si="41"/>
        <v>1.2222681812709122</v>
      </c>
      <c r="AO128" s="2">
        <f t="shared" si="41"/>
        <v>1.2538281812709122</v>
      </c>
      <c r="AP128" s="2">
        <f t="shared" si="41"/>
        <v>1.2853881812709123</v>
      </c>
      <c r="AQ128" s="2">
        <f t="shared" si="42"/>
        <v>1.3169481812709123</v>
      </c>
      <c r="AR128" s="2">
        <f t="shared" si="42"/>
        <v>1.3485081812709123</v>
      </c>
      <c r="AS128" s="2">
        <f t="shared" si="42"/>
        <v>1.3800681812709121</v>
      </c>
      <c r="AT128" s="2">
        <f t="shared" si="42"/>
        <v>1.4116281812709122</v>
      </c>
      <c r="AU128" s="2">
        <f t="shared" si="42"/>
        <v>1.4431881812709122</v>
      </c>
      <c r="AV128" s="2">
        <f t="shared" si="42"/>
        <v>1.4747481812709122</v>
      </c>
      <c r="AW128" s="2">
        <f t="shared" si="42"/>
        <v>1.5063081812709123</v>
      </c>
      <c r="AX128" s="2">
        <f t="shared" si="42"/>
        <v>1.5378681812709121</v>
      </c>
      <c r="AY128" s="2">
        <f t="shared" si="42"/>
        <v>1.5694281812709123</v>
      </c>
      <c r="AZ128" s="2">
        <f t="shared" si="42"/>
        <v>1.6009881812709121</v>
      </c>
      <c r="BA128" s="2">
        <f t="shared" si="43"/>
        <v>1.6325481812709122</v>
      </c>
      <c r="BB128" s="2">
        <f t="shared" si="43"/>
        <v>1.6641081812709122</v>
      </c>
      <c r="BC128" s="2">
        <f t="shared" si="43"/>
        <v>1.6956681812709122</v>
      </c>
      <c r="BD128" s="2">
        <f t="shared" si="43"/>
        <v>1.7272281812709123</v>
      </c>
      <c r="BE128" s="2">
        <f t="shared" si="43"/>
        <v>1.7587881812709121</v>
      </c>
      <c r="BF128" s="2">
        <f t="shared" si="43"/>
        <v>1.7903481812709123</v>
      </c>
      <c r="BG128" s="2">
        <f t="shared" si="43"/>
        <v>1.8219081812709121</v>
      </c>
      <c r="BH128" s="2">
        <f t="shared" si="43"/>
        <v>1.8534681812709122</v>
      </c>
      <c r="BI128" s="2">
        <f t="shared" si="43"/>
        <v>1.8850281812709122</v>
      </c>
      <c r="BJ128" s="2">
        <f t="shared" si="43"/>
        <v>1.9165881812709122</v>
      </c>
      <c r="BK128" s="2">
        <f t="shared" si="44"/>
        <v>1.9481481812709123</v>
      </c>
      <c r="BL128" s="2">
        <f t="shared" si="44"/>
        <v>1.9797081812709121</v>
      </c>
      <c r="BM128" s="2">
        <f t="shared" si="44"/>
        <v>2.0112681812709123</v>
      </c>
      <c r="BN128" s="2">
        <f t="shared" si="44"/>
        <v>2.0428281812709121</v>
      </c>
      <c r="BO128" s="2">
        <f t="shared" si="44"/>
        <v>2.0743881812709124</v>
      </c>
      <c r="BP128" s="2">
        <f t="shared" si="44"/>
        <v>2.1059481812709122</v>
      </c>
      <c r="BQ128" s="2">
        <f t="shared" si="44"/>
        <v>2.137508181270912</v>
      </c>
      <c r="BR128" s="2">
        <f t="shared" si="44"/>
        <v>2.1690681812709123</v>
      </c>
      <c r="BS128" s="2">
        <f t="shared" si="44"/>
        <v>2.2006281812709121</v>
      </c>
      <c r="BT128" s="2">
        <f t="shared" si="44"/>
        <v>2.2321881812709123</v>
      </c>
      <c r="BU128" s="2">
        <f t="shared" si="45"/>
        <v>2.2637481812709122</v>
      </c>
      <c r="BV128" s="2">
        <f t="shared" si="45"/>
        <v>2.295308181270912</v>
      </c>
      <c r="BW128" s="2">
        <f t="shared" si="45"/>
        <v>2.3268681812709122</v>
      </c>
      <c r="BX128" s="2">
        <f t="shared" si="45"/>
        <v>2.358428181270912</v>
      </c>
      <c r="BY128" s="2">
        <f t="shared" si="45"/>
        <v>2.3899881812709123</v>
      </c>
      <c r="BZ128" s="2">
        <f t="shared" si="45"/>
        <v>2.4215481812709121</v>
      </c>
      <c r="CA128" s="2">
        <f t="shared" si="45"/>
        <v>2.4531081812709123</v>
      </c>
      <c r="CB128" s="2">
        <f t="shared" si="45"/>
        <v>2.4846681812709122</v>
      </c>
      <c r="CC128" s="2">
        <f t="shared" si="45"/>
        <v>2.516228181270912</v>
      </c>
      <c r="CD128" s="2">
        <f t="shared" si="45"/>
        <v>2.5477881812709122</v>
      </c>
      <c r="CE128" s="2">
        <f t="shared" si="46"/>
        <v>2.579348181270912</v>
      </c>
      <c r="CF128" s="2">
        <f t="shared" si="46"/>
        <v>2.6109081812709123</v>
      </c>
      <c r="CG128" s="2">
        <f t="shared" si="46"/>
        <v>2.6424681812709121</v>
      </c>
      <c r="CH128" s="2">
        <f t="shared" si="46"/>
        <v>2.6740281812709124</v>
      </c>
      <c r="CI128" s="2">
        <f t="shared" si="46"/>
        <v>2.7055881812709122</v>
      </c>
      <c r="CJ128" s="2">
        <f t="shared" si="46"/>
        <v>2.737148181270912</v>
      </c>
      <c r="CK128" s="2">
        <f t="shared" si="46"/>
        <v>2.7687081812709122</v>
      </c>
      <c r="CL128" s="2">
        <f t="shared" si="46"/>
        <v>2.800268181270912</v>
      </c>
      <c r="CM128" s="2">
        <f t="shared" si="46"/>
        <v>2.8318281812709123</v>
      </c>
      <c r="CN128" s="2">
        <f t="shared" si="46"/>
        <v>2.8633881812709121</v>
      </c>
      <c r="CO128" s="2">
        <f t="shared" si="47"/>
        <v>2.8949481812709119</v>
      </c>
      <c r="CP128" s="2">
        <f t="shared" si="47"/>
        <v>2.9265081812709122</v>
      </c>
      <c r="CQ128" s="2">
        <f t="shared" si="47"/>
        <v>2.958068181270912</v>
      </c>
      <c r="CR128" s="2">
        <f t="shared" si="47"/>
        <v>2.9896281812709122</v>
      </c>
      <c r="CS128" s="2">
        <f t="shared" si="47"/>
        <v>3.021188181270912</v>
      </c>
      <c r="CT128" s="2">
        <f t="shared" si="47"/>
        <v>3.0527481812709123</v>
      </c>
      <c r="CU128" s="2">
        <f t="shared" si="47"/>
        <v>3.0843081812709121</v>
      </c>
      <c r="CV128" s="2">
        <f t="shared" si="47"/>
        <v>3.1158681812709124</v>
      </c>
      <c r="CW128" s="2">
        <f t="shared" si="47"/>
        <v>3.1474281812709122</v>
      </c>
      <c r="CX128" s="2">
        <f t="shared" si="47"/>
        <v>3.1789881812709124</v>
      </c>
      <c r="CY128" s="2">
        <f t="shared" si="48"/>
        <v>3.2105481812709122</v>
      </c>
      <c r="CZ128" s="2">
        <f t="shared" si="48"/>
        <v>3.242108181270912</v>
      </c>
      <c r="DA128" s="2">
        <f t="shared" si="48"/>
        <v>3.2736681812709123</v>
      </c>
      <c r="DB128" s="2">
        <f t="shared" si="48"/>
        <v>3.3052281812709121</v>
      </c>
      <c r="DC128" s="2">
        <f t="shared" si="48"/>
        <v>3.3367881812709124</v>
      </c>
      <c r="DD128" s="2">
        <f t="shared" si="48"/>
        <v>3.3683481812709122</v>
      </c>
      <c r="DE128" s="2">
        <f t="shared" si="48"/>
        <v>3.399908181270912</v>
      </c>
      <c r="DF128" s="2">
        <f t="shared" si="48"/>
        <v>3.4314681812709122</v>
      </c>
      <c r="DG128" s="2">
        <f t="shared" si="48"/>
        <v>3.4630281812709121</v>
      </c>
      <c r="DH128" s="2">
        <f t="shared" si="48"/>
        <v>3.4945881812709123</v>
      </c>
      <c r="DI128" s="2">
        <f t="shared" si="49"/>
        <v>3.5261481812709121</v>
      </c>
      <c r="DJ128" s="2">
        <f t="shared" si="49"/>
        <v>3.5577081812709124</v>
      </c>
      <c r="DK128" s="2">
        <f t="shared" si="49"/>
        <v>3.5892681812709122</v>
      </c>
      <c r="DL128" s="2">
        <f t="shared" si="49"/>
        <v>3.620828181270912</v>
      </c>
      <c r="DM128" s="2">
        <f t="shared" si="49"/>
        <v>3.6523881812709122</v>
      </c>
      <c r="DN128" s="2">
        <f t="shared" si="49"/>
        <v>3.6839481812709121</v>
      </c>
      <c r="DO128" s="2">
        <f t="shared" si="49"/>
        <v>3.7155081812709123</v>
      </c>
      <c r="DP128" s="2">
        <f t="shared" si="49"/>
        <v>3.7470681812709121</v>
      </c>
      <c r="DQ128" s="2">
        <f t="shared" si="49"/>
        <v>3.7786281812709124</v>
      </c>
      <c r="DR128" s="2">
        <f t="shared" si="49"/>
        <v>3.8101881812709122</v>
      </c>
      <c r="DS128" s="2">
        <f t="shared" si="50"/>
        <v>3.841748181270912</v>
      </c>
      <c r="DT128" s="2">
        <f t="shared" si="50"/>
        <v>3.8733081812709123</v>
      </c>
      <c r="DU128" s="2">
        <f t="shared" si="50"/>
        <v>3.9048681812709121</v>
      </c>
      <c r="DV128" s="2">
        <f t="shared" si="50"/>
        <v>3.9364281812709123</v>
      </c>
      <c r="DW128" s="2">
        <f t="shared" si="50"/>
        <v>3.9679881812709121</v>
      </c>
      <c r="DX128" s="2">
        <f t="shared" si="50"/>
        <v>3.9995481812709119</v>
      </c>
      <c r="DY128" s="2">
        <f t="shared" si="50"/>
        <v>4.0311081812709118</v>
      </c>
      <c r="DZ128" s="2">
        <f t="shared" si="50"/>
        <v>4.0626681812709116</v>
      </c>
      <c r="EA128" s="2">
        <f t="shared" si="50"/>
        <v>4.0942281812709123</v>
      </c>
      <c r="EB128" s="2">
        <f t="shared" si="50"/>
        <v>4.1257881812709121</v>
      </c>
    </row>
    <row r="129" spans="29:132">
      <c r="AC129" s="157">
        <f t="shared" si="0"/>
        <v>0.98378809727141647</v>
      </c>
      <c r="AF129" s="159">
        <v>8.8000000000000007</v>
      </c>
      <c r="AG129" s="2">
        <f t="shared" si="41"/>
        <v>1.0153480972714164</v>
      </c>
      <c r="AH129" s="2">
        <f t="shared" si="41"/>
        <v>1.0469080972714164</v>
      </c>
      <c r="AI129" s="2">
        <f t="shared" si="41"/>
        <v>1.0784680972714165</v>
      </c>
      <c r="AJ129" s="2">
        <f t="shared" si="41"/>
        <v>1.1100280972714165</v>
      </c>
      <c r="AK129" s="2">
        <f t="shared" si="41"/>
        <v>1.1415880972714165</v>
      </c>
      <c r="AL129" s="2">
        <f t="shared" si="41"/>
        <v>1.1731480972714166</v>
      </c>
      <c r="AM129" s="2">
        <f t="shared" si="41"/>
        <v>1.2047080972714164</v>
      </c>
      <c r="AN129" s="2">
        <f t="shared" si="41"/>
        <v>1.2362680972714164</v>
      </c>
      <c r="AO129" s="2">
        <f t="shared" si="41"/>
        <v>1.2678280972714164</v>
      </c>
      <c r="AP129" s="2">
        <f t="shared" si="41"/>
        <v>1.2993880972714165</v>
      </c>
      <c r="AQ129" s="2">
        <f t="shared" si="42"/>
        <v>1.3309480972714165</v>
      </c>
      <c r="AR129" s="2">
        <f t="shared" si="42"/>
        <v>1.3625080972714163</v>
      </c>
      <c r="AS129" s="2">
        <f t="shared" si="42"/>
        <v>1.3940680972714166</v>
      </c>
      <c r="AT129" s="2">
        <f t="shared" si="42"/>
        <v>1.4256280972714164</v>
      </c>
      <c r="AU129" s="2">
        <f t="shared" si="42"/>
        <v>1.4571880972714164</v>
      </c>
      <c r="AV129" s="2">
        <f t="shared" si="42"/>
        <v>1.4887480972714164</v>
      </c>
      <c r="AW129" s="2">
        <f t="shared" si="42"/>
        <v>1.5203080972714165</v>
      </c>
      <c r="AX129" s="2">
        <f t="shared" si="42"/>
        <v>1.5518680972714165</v>
      </c>
      <c r="AY129" s="2">
        <f t="shared" si="42"/>
        <v>1.5834280972714163</v>
      </c>
      <c r="AZ129" s="2">
        <f t="shared" si="42"/>
        <v>1.6149880972714166</v>
      </c>
      <c r="BA129" s="2">
        <f t="shared" si="43"/>
        <v>1.6465480972714164</v>
      </c>
      <c r="BB129" s="2">
        <f t="shared" si="43"/>
        <v>1.6781080972714164</v>
      </c>
      <c r="BC129" s="2">
        <f t="shared" si="43"/>
        <v>1.7096680972714164</v>
      </c>
      <c r="BD129" s="2">
        <f t="shared" si="43"/>
        <v>1.7412280972714163</v>
      </c>
      <c r="BE129" s="2">
        <f t="shared" si="43"/>
        <v>1.7727880972714165</v>
      </c>
      <c r="BF129" s="2">
        <f t="shared" si="43"/>
        <v>1.8043480972714163</v>
      </c>
      <c r="BG129" s="2">
        <f t="shared" si="43"/>
        <v>1.8359080972714166</v>
      </c>
      <c r="BH129" s="2">
        <f t="shared" si="43"/>
        <v>1.8674680972714164</v>
      </c>
      <c r="BI129" s="2">
        <f t="shared" si="43"/>
        <v>1.8990280972714164</v>
      </c>
      <c r="BJ129" s="2">
        <f t="shared" si="43"/>
        <v>1.9305880972714164</v>
      </c>
      <c r="BK129" s="2">
        <f t="shared" si="44"/>
        <v>1.9621480972714163</v>
      </c>
      <c r="BL129" s="2">
        <f t="shared" si="44"/>
        <v>1.9937080972714165</v>
      </c>
      <c r="BM129" s="2">
        <f t="shared" si="44"/>
        <v>2.0252680972714163</v>
      </c>
      <c r="BN129" s="2">
        <f t="shared" si="44"/>
        <v>2.0568280972714166</v>
      </c>
      <c r="BO129" s="2">
        <f t="shared" si="44"/>
        <v>2.0883880972714164</v>
      </c>
      <c r="BP129" s="2">
        <f t="shared" si="44"/>
        <v>2.1199480972714162</v>
      </c>
      <c r="BQ129" s="2">
        <f t="shared" si="44"/>
        <v>2.1515080972714165</v>
      </c>
      <c r="BR129" s="2">
        <f t="shared" si="44"/>
        <v>2.1830680972714163</v>
      </c>
      <c r="BS129" s="2">
        <f t="shared" si="44"/>
        <v>2.2146280972714165</v>
      </c>
      <c r="BT129" s="2">
        <f t="shared" si="44"/>
        <v>2.2461880972714163</v>
      </c>
      <c r="BU129" s="2">
        <f t="shared" si="45"/>
        <v>2.2777480972714166</v>
      </c>
      <c r="BV129" s="2">
        <f t="shared" si="45"/>
        <v>2.3093080972714164</v>
      </c>
      <c r="BW129" s="2">
        <f t="shared" si="45"/>
        <v>2.3408680972714162</v>
      </c>
      <c r="BX129" s="2">
        <f t="shared" si="45"/>
        <v>2.3724280972714165</v>
      </c>
      <c r="BY129" s="2">
        <f t="shared" si="45"/>
        <v>2.4039880972714163</v>
      </c>
      <c r="BZ129" s="2">
        <f t="shared" si="45"/>
        <v>2.4355480972714165</v>
      </c>
      <c r="CA129" s="2">
        <f t="shared" si="45"/>
        <v>2.4671080972714163</v>
      </c>
      <c r="CB129" s="2">
        <f t="shared" si="45"/>
        <v>2.4986680972714161</v>
      </c>
      <c r="CC129" s="2">
        <f t="shared" si="45"/>
        <v>2.5302280972714164</v>
      </c>
      <c r="CD129" s="2">
        <f t="shared" si="45"/>
        <v>2.5617880972714162</v>
      </c>
      <c r="CE129" s="2">
        <f t="shared" si="46"/>
        <v>2.5933480972714165</v>
      </c>
      <c r="CF129" s="2">
        <f t="shared" si="46"/>
        <v>2.6249080972714163</v>
      </c>
      <c r="CG129" s="2">
        <f t="shared" si="46"/>
        <v>2.6564680972714165</v>
      </c>
      <c r="CH129" s="2">
        <f t="shared" si="46"/>
        <v>2.6880280972714163</v>
      </c>
      <c r="CI129" s="2">
        <f t="shared" si="46"/>
        <v>2.7195880972714161</v>
      </c>
      <c r="CJ129" s="2">
        <f t="shared" si="46"/>
        <v>2.7511480972714164</v>
      </c>
      <c r="CK129" s="2">
        <f t="shared" si="46"/>
        <v>2.7827080972714162</v>
      </c>
      <c r="CL129" s="2">
        <f t="shared" si="46"/>
        <v>2.8142680972714165</v>
      </c>
      <c r="CM129" s="2">
        <f t="shared" si="46"/>
        <v>2.8458280972714163</v>
      </c>
      <c r="CN129" s="2">
        <f t="shared" si="46"/>
        <v>2.8773880972714165</v>
      </c>
      <c r="CO129" s="2">
        <f t="shared" si="47"/>
        <v>2.9089480972714163</v>
      </c>
      <c r="CP129" s="2">
        <f t="shared" si="47"/>
        <v>2.9405080972714162</v>
      </c>
      <c r="CQ129" s="2">
        <f t="shared" si="47"/>
        <v>2.9720680972714164</v>
      </c>
      <c r="CR129" s="2">
        <f t="shared" si="47"/>
        <v>3.0036280972714162</v>
      </c>
      <c r="CS129" s="2">
        <f t="shared" si="47"/>
        <v>3.035188097271416</v>
      </c>
      <c r="CT129" s="2">
        <f t="shared" si="47"/>
        <v>3.0667480972714163</v>
      </c>
      <c r="CU129" s="2">
        <f t="shared" si="47"/>
        <v>3.0983080972714161</v>
      </c>
      <c r="CV129" s="2">
        <f t="shared" si="47"/>
        <v>3.1298680972714163</v>
      </c>
      <c r="CW129" s="2">
        <f t="shared" si="47"/>
        <v>3.1614280972714162</v>
      </c>
      <c r="CX129" s="2">
        <f t="shared" si="47"/>
        <v>3.1929880972714164</v>
      </c>
      <c r="CY129" s="2">
        <f t="shared" si="48"/>
        <v>3.2245480972714162</v>
      </c>
      <c r="CZ129" s="2">
        <f t="shared" si="48"/>
        <v>3.256108097271416</v>
      </c>
      <c r="DA129" s="2">
        <f t="shared" si="48"/>
        <v>3.2876680972714163</v>
      </c>
      <c r="DB129" s="2">
        <f t="shared" si="48"/>
        <v>3.3192280972714161</v>
      </c>
      <c r="DC129" s="2">
        <f t="shared" si="48"/>
        <v>3.3507880972714164</v>
      </c>
      <c r="DD129" s="2">
        <f t="shared" si="48"/>
        <v>3.3823480972714162</v>
      </c>
      <c r="DE129" s="2">
        <f t="shared" si="48"/>
        <v>3.413908097271416</v>
      </c>
      <c r="DF129" s="2">
        <f t="shared" si="48"/>
        <v>3.4454680972714162</v>
      </c>
      <c r="DG129" s="2">
        <f t="shared" si="48"/>
        <v>3.477028097271416</v>
      </c>
      <c r="DH129" s="2">
        <f t="shared" si="48"/>
        <v>3.5085880972714163</v>
      </c>
      <c r="DI129" s="2">
        <f t="shared" si="49"/>
        <v>3.5401480972714161</v>
      </c>
      <c r="DJ129" s="2">
        <f t="shared" si="49"/>
        <v>3.5717080972714164</v>
      </c>
      <c r="DK129" s="2">
        <f t="shared" si="49"/>
        <v>3.6032680972714162</v>
      </c>
      <c r="DL129" s="2">
        <f t="shared" si="49"/>
        <v>3.634828097271416</v>
      </c>
      <c r="DM129" s="2">
        <f t="shared" si="49"/>
        <v>3.6663880972714162</v>
      </c>
      <c r="DN129" s="2">
        <f t="shared" si="49"/>
        <v>3.697948097271416</v>
      </c>
      <c r="DO129" s="2">
        <f t="shared" si="49"/>
        <v>3.7295080972714163</v>
      </c>
      <c r="DP129" s="2">
        <f t="shared" si="49"/>
        <v>3.7610680972714161</v>
      </c>
      <c r="DQ129" s="2">
        <f t="shared" si="49"/>
        <v>3.7926280972714164</v>
      </c>
      <c r="DR129" s="2">
        <f t="shared" si="49"/>
        <v>3.8241880972714162</v>
      </c>
      <c r="DS129" s="2">
        <f t="shared" si="50"/>
        <v>3.855748097271416</v>
      </c>
      <c r="DT129" s="2">
        <f t="shared" si="50"/>
        <v>3.8873080972714162</v>
      </c>
      <c r="DU129" s="2">
        <f t="shared" si="50"/>
        <v>3.9188680972714161</v>
      </c>
      <c r="DV129" s="2">
        <f t="shared" si="50"/>
        <v>3.9504280972714163</v>
      </c>
      <c r="DW129" s="2">
        <f t="shared" si="50"/>
        <v>3.9819880972714161</v>
      </c>
      <c r="DX129" s="2">
        <f t="shared" si="50"/>
        <v>4.0135480972714159</v>
      </c>
      <c r="DY129" s="2">
        <f t="shared" si="50"/>
        <v>4.0451080972714166</v>
      </c>
      <c r="DZ129" s="2">
        <f t="shared" si="50"/>
        <v>4.0766680972714164</v>
      </c>
      <c r="EA129" s="2">
        <f t="shared" si="50"/>
        <v>4.1082280972714162</v>
      </c>
      <c r="EB129" s="2">
        <f t="shared" si="50"/>
        <v>4.1397880972714161</v>
      </c>
    </row>
    <row r="130" spans="29:132">
      <c r="AC130" s="157">
        <f t="shared" si="0"/>
        <v>0.99778801327192046</v>
      </c>
      <c r="AF130" s="159">
        <v>8.9</v>
      </c>
      <c r="AG130" s="2">
        <f t="shared" si="41"/>
        <v>1.0293480132719204</v>
      </c>
      <c r="AH130" s="2">
        <f t="shared" si="41"/>
        <v>1.0609080132719204</v>
      </c>
      <c r="AI130" s="2">
        <f t="shared" si="41"/>
        <v>1.0924680132719204</v>
      </c>
      <c r="AJ130" s="2">
        <f t="shared" si="41"/>
        <v>1.1240280132719205</v>
      </c>
      <c r="AK130" s="2">
        <f t="shared" si="41"/>
        <v>1.1555880132719205</v>
      </c>
      <c r="AL130" s="2">
        <f t="shared" si="41"/>
        <v>1.1871480132719205</v>
      </c>
      <c r="AM130" s="2">
        <f t="shared" si="41"/>
        <v>1.2187080132719204</v>
      </c>
      <c r="AN130" s="2">
        <f t="shared" si="41"/>
        <v>1.2502680132719204</v>
      </c>
      <c r="AO130" s="2">
        <f t="shared" si="41"/>
        <v>1.2818280132719204</v>
      </c>
      <c r="AP130" s="2">
        <f t="shared" si="41"/>
        <v>1.3133880132719205</v>
      </c>
      <c r="AQ130" s="2">
        <f t="shared" si="42"/>
        <v>1.3449480132719205</v>
      </c>
      <c r="AR130" s="2">
        <f t="shared" si="42"/>
        <v>1.3765080132719203</v>
      </c>
      <c r="AS130" s="2">
        <f t="shared" si="42"/>
        <v>1.4080680132719205</v>
      </c>
      <c r="AT130" s="2">
        <f t="shared" si="42"/>
        <v>1.4396280132719204</v>
      </c>
      <c r="AU130" s="2">
        <f t="shared" si="42"/>
        <v>1.4711880132719204</v>
      </c>
      <c r="AV130" s="2">
        <f t="shared" si="42"/>
        <v>1.5027480132719204</v>
      </c>
      <c r="AW130" s="2">
        <f t="shared" si="42"/>
        <v>1.5343080132719205</v>
      </c>
      <c r="AX130" s="2">
        <f t="shared" si="42"/>
        <v>1.5658680132719205</v>
      </c>
      <c r="AY130" s="2">
        <f t="shared" si="42"/>
        <v>1.5974280132719203</v>
      </c>
      <c r="AZ130" s="2">
        <f t="shared" si="42"/>
        <v>1.6289880132719206</v>
      </c>
      <c r="BA130" s="2">
        <f t="shared" si="43"/>
        <v>1.6605480132719204</v>
      </c>
      <c r="BB130" s="2">
        <f t="shared" si="43"/>
        <v>1.6921080132719204</v>
      </c>
      <c r="BC130" s="2">
        <f t="shared" si="43"/>
        <v>1.7236680132719204</v>
      </c>
      <c r="BD130" s="2">
        <f t="shared" si="43"/>
        <v>1.7552280132719202</v>
      </c>
      <c r="BE130" s="2">
        <f t="shared" si="43"/>
        <v>1.7867880132719205</v>
      </c>
      <c r="BF130" s="2">
        <f t="shared" si="43"/>
        <v>1.8183480132719203</v>
      </c>
      <c r="BG130" s="2">
        <f t="shared" si="43"/>
        <v>1.8499080132719206</v>
      </c>
      <c r="BH130" s="2">
        <f t="shared" si="43"/>
        <v>1.8814680132719204</v>
      </c>
      <c r="BI130" s="2">
        <f t="shared" si="43"/>
        <v>1.9130280132719204</v>
      </c>
      <c r="BJ130" s="2">
        <f t="shared" si="43"/>
        <v>1.9445880132719204</v>
      </c>
      <c r="BK130" s="2">
        <f t="shared" si="44"/>
        <v>1.9761480132719202</v>
      </c>
      <c r="BL130" s="2">
        <f t="shared" si="44"/>
        <v>2.0077080132719205</v>
      </c>
      <c r="BM130" s="2">
        <f t="shared" si="44"/>
        <v>2.0392680132719203</v>
      </c>
      <c r="BN130" s="2">
        <f t="shared" si="44"/>
        <v>2.0708280132719206</v>
      </c>
      <c r="BO130" s="2">
        <f t="shared" si="44"/>
        <v>2.1023880132719204</v>
      </c>
      <c r="BP130" s="2">
        <f t="shared" si="44"/>
        <v>2.1339480132719202</v>
      </c>
      <c r="BQ130" s="2">
        <f t="shared" si="44"/>
        <v>2.1655080132719204</v>
      </c>
      <c r="BR130" s="2">
        <f t="shared" si="44"/>
        <v>2.1970680132719203</v>
      </c>
      <c r="BS130" s="2">
        <f t="shared" si="44"/>
        <v>2.2286280132719205</v>
      </c>
      <c r="BT130" s="2">
        <f t="shared" si="44"/>
        <v>2.2601880132719203</v>
      </c>
      <c r="BU130" s="2">
        <f t="shared" si="45"/>
        <v>2.2917480132719206</v>
      </c>
      <c r="BV130" s="2">
        <f t="shared" si="45"/>
        <v>2.3233080132719204</v>
      </c>
      <c r="BW130" s="2">
        <f t="shared" si="45"/>
        <v>2.3548680132719202</v>
      </c>
      <c r="BX130" s="2">
        <f t="shared" si="45"/>
        <v>2.3864280132719204</v>
      </c>
      <c r="BY130" s="2">
        <f t="shared" si="45"/>
        <v>2.4179880132719203</v>
      </c>
      <c r="BZ130" s="2">
        <f t="shared" si="45"/>
        <v>2.4495480132719205</v>
      </c>
      <c r="CA130" s="2">
        <f t="shared" si="45"/>
        <v>2.4811080132719203</v>
      </c>
      <c r="CB130" s="2">
        <f t="shared" si="45"/>
        <v>2.5126680132719201</v>
      </c>
      <c r="CC130" s="2">
        <f t="shared" si="45"/>
        <v>2.5442280132719204</v>
      </c>
      <c r="CD130" s="2">
        <f t="shared" si="45"/>
        <v>2.5757880132719202</v>
      </c>
      <c r="CE130" s="2">
        <f t="shared" si="46"/>
        <v>2.6073480132719205</v>
      </c>
      <c r="CF130" s="2">
        <f t="shared" si="46"/>
        <v>2.6389080132719203</v>
      </c>
      <c r="CG130" s="2">
        <f t="shared" si="46"/>
        <v>2.6704680132719205</v>
      </c>
      <c r="CH130" s="2">
        <f t="shared" si="46"/>
        <v>2.7020280132719203</v>
      </c>
      <c r="CI130" s="2">
        <f t="shared" si="46"/>
        <v>2.7335880132719201</v>
      </c>
      <c r="CJ130" s="2">
        <f t="shared" si="46"/>
        <v>2.7651480132719204</v>
      </c>
      <c r="CK130" s="2">
        <f t="shared" si="46"/>
        <v>2.7967080132719202</v>
      </c>
      <c r="CL130" s="2">
        <f t="shared" si="46"/>
        <v>2.8282680132719205</v>
      </c>
      <c r="CM130" s="2">
        <f t="shared" si="46"/>
        <v>2.8598280132719203</v>
      </c>
      <c r="CN130" s="2">
        <f t="shared" si="46"/>
        <v>2.8913880132719205</v>
      </c>
      <c r="CO130" s="2">
        <f t="shared" si="47"/>
        <v>2.9229480132719203</v>
      </c>
      <c r="CP130" s="2">
        <f t="shared" si="47"/>
        <v>2.9545080132719201</v>
      </c>
      <c r="CQ130" s="2">
        <f t="shared" si="47"/>
        <v>2.9860680132719204</v>
      </c>
      <c r="CR130" s="2">
        <f t="shared" si="47"/>
        <v>3.0176280132719202</v>
      </c>
      <c r="CS130" s="2">
        <f t="shared" si="47"/>
        <v>3.04918801327192</v>
      </c>
      <c r="CT130" s="2">
        <f t="shared" si="47"/>
        <v>3.0807480132719203</v>
      </c>
      <c r="CU130" s="2">
        <f t="shared" si="47"/>
        <v>3.1123080132719201</v>
      </c>
      <c r="CV130" s="2">
        <f t="shared" si="47"/>
        <v>3.1438680132719203</v>
      </c>
      <c r="CW130" s="2">
        <f t="shared" si="47"/>
        <v>3.1754280132719201</v>
      </c>
      <c r="CX130" s="2">
        <f t="shared" si="47"/>
        <v>3.2069880132719204</v>
      </c>
      <c r="CY130" s="2">
        <f t="shared" si="48"/>
        <v>3.2385480132719202</v>
      </c>
      <c r="CZ130" s="2">
        <f t="shared" si="48"/>
        <v>3.27010801327192</v>
      </c>
      <c r="DA130" s="2">
        <f t="shared" si="48"/>
        <v>3.3016680132719203</v>
      </c>
      <c r="DB130" s="2">
        <f t="shared" si="48"/>
        <v>3.3332280132719201</v>
      </c>
      <c r="DC130" s="2">
        <f t="shared" si="48"/>
        <v>3.3647880132719203</v>
      </c>
      <c r="DD130" s="2">
        <f t="shared" si="48"/>
        <v>3.3963480132719202</v>
      </c>
      <c r="DE130" s="2">
        <f t="shared" si="48"/>
        <v>3.42790801327192</v>
      </c>
      <c r="DF130" s="2">
        <f t="shared" si="48"/>
        <v>3.4594680132719202</v>
      </c>
      <c r="DG130" s="2">
        <f t="shared" si="48"/>
        <v>3.49102801327192</v>
      </c>
      <c r="DH130" s="2">
        <f t="shared" si="48"/>
        <v>3.5225880132719203</v>
      </c>
      <c r="DI130" s="2">
        <f t="shared" si="49"/>
        <v>3.5541480132719201</v>
      </c>
      <c r="DJ130" s="2">
        <f t="shared" si="49"/>
        <v>3.5857080132719203</v>
      </c>
      <c r="DK130" s="2">
        <f t="shared" si="49"/>
        <v>3.6172680132719202</v>
      </c>
      <c r="DL130" s="2">
        <f t="shared" si="49"/>
        <v>3.64882801327192</v>
      </c>
      <c r="DM130" s="2">
        <f t="shared" si="49"/>
        <v>3.6803880132719202</v>
      </c>
      <c r="DN130" s="2">
        <f t="shared" si="49"/>
        <v>3.71194801327192</v>
      </c>
      <c r="DO130" s="2">
        <f t="shared" si="49"/>
        <v>3.7435080132719203</v>
      </c>
      <c r="DP130" s="2">
        <f t="shared" si="49"/>
        <v>3.7750680132719201</v>
      </c>
      <c r="DQ130" s="2">
        <f t="shared" si="49"/>
        <v>3.8066280132719204</v>
      </c>
      <c r="DR130" s="2">
        <f t="shared" si="49"/>
        <v>3.8381880132719202</v>
      </c>
      <c r="DS130" s="2">
        <f t="shared" si="50"/>
        <v>3.86974801327192</v>
      </c>
      <c r="DT130" s="2">
        <f t="shared" si="50"/>
        <v>3.9013080132719202</v>
      </c>
      <c r="DU130" s="2">
        <f t="shared" si="50"/>
        <v>3.93286801327192</v>
      </c>
      <c r="DV130" s="2">
        <f t="shared" si="50"/>
        <v>3.9644280132719203</v>
      </c>
      <c r="DW130" s="2">
        <f t="shared" si="50"/>
        <v>3.9959880132719201</v>
      </c>
      <c r="DX130" s="2">
        <f t="shared" si="50"/>
        <v>4.0275480132719199</v>
      </c>
      <c r="DY130" s="2">
        <f t="shared" si="50"/>
        <v>4.0591080132719206</v>
      </c>
      <c r="DZ130" s="2">
        <f t="shared" si="50"/>
        <v>4.0906680132719204</v>
      </c>
      <c r="EA130" s="2">
        <f t="shared" si="50"/>
        <v>4.1222280132719202</v>
      </c>
      <c r="EB130" s="2">
        <f t="shared" si="50"/>
        <v>4.15378801327192</v>
      </c>
    </row>
    <row r="131" spans="29:132">
      <c r="AC131" s="157">
        <f t="shared" si="0"/>
        <v>1.0117879292724243</v>
      </c>
      <c r="AF131" s="159">
        <v>9</v>
      </c>
      <c r="AG131" s="2">
        <f t="shared" si="41"/>
        <v>1.0433479292724244</v>
      </c>
      <c r="AH131" s="2">
        <f t="shared" si="41"/>
        <v>1.0749079292724244</v>
      </c>
      <c r="AI131" s="2">
        <f t="shared" si="41"/>
        <v>1.1064679292724242</v>
      </c>
      <c r="AJ131" s="2">
        <f t="shared" si="41"/>
        <v>1.1380279292724242</v>
      </c>
      <c r="AK131" s="2">
        <f t="shared" si="41"/>
        <v>1.1695879292724243</v>
      </c>
      <c r="AL131" s="2">
        <f t="shared" si="41"/>
        <v>1.2011479292724243</v>
      </c>
      <c r="AM131" s="2">
        <f t="shared" si="41"/>
        <v>1.2327079292724243</v>
      </c>
      <c r="AN131" s="2">
        <f t="shared" si="41"/>
        <v>1.2642679292724244</v>
      </c>
      <c r="AO131" s="2">
        <f t="shared" si="41"/>
        <v>1.2958279292724244</v>
      </c>
      <c r="AP131" s="2">
        <f t="shared" si="41"/>
        <v>1.3273879292724242</v>
      </c>
      <c r="AQ131" s="2">
        <f t="shared" si="42"/>
        <v>1.3589479292724242</v>
      </c>
      <c r="AR131" s="2">
        <f t="shared" si="42"/>
        <v>1.3905079292724243</v>
      </c>
      <c r="AS131" s="2">
        <f t="shared" si="42"/>
        <v>1.4220679292724243</v>
      </c>
      <c r="AT131" s="2">
        <f t="shared" si="42"/>
        <v>1.4536279292724243</v>
      </c>
      <c r="AU131" s="2">
        <f t="shared" si="42"/>
        <v>1.4851879292724244</v>
      </c>
      <c r="AV131" s="2">
        <f t="shared" si="42"/>
        <v>1.5167479292724244</v>
      </c>
      <c r="AW131" s="2">
        <f t="shared" si="42"/>
        <v>1.5483079292724242</v>
      </c>
      <c r="AX131" s="2">
        <f t="shared" si="42"/>
        <v>1.5798679292724243</v>
      </c>
      <c r="AY131" s="2">
        <f t="shared" si="42"/>
        <v>1.6114279292724243</v>
      </c>
      <c r="AZ131" s="2">
        <f t="shared" si="42"/>
        <v>1.6429879292724243</v>
      </c>
      <c r="BA131" s="2">
        <f t="shared" si="43"/>
        <v>1.6745479292724244</v>
      </c>
      <c r="BB131" s="2">
        <f t="shared" si="43"/>
        <v>1.7061079292724242</v>
      </c>
      <c r="BC131" s="2">
        <f t="shared" si="43"/>
        <v>1.7376679292724244</v>
      </c>
      <c r="BD131" s="2">
        <f t="shared" si="43"/>
        <v>1.7692279292724242</v>
      </c>
      <c r="BE131" s="2">
        <f t="shared" si="43"/>
        <v>1.8007879292724243</v>
      </c>
      <c r="BF131" s="2">
        <f t="shared" si="43"/>
        <v>1.8323479292724243</v>
      </c>
      <c r="BG131" s="2">
        <f t="shared" si="43"/>
        <v>1.8639079292724243</v>
      </c>
      <c r="BH131" s="2">
        <f t="shared" si="43"/>
        <v>1.8954679292724244</v>
      </c>
      <c r="BI131" s="2">
        <f t="shared" si="43"/>
        <v>1.9270279292724242</v>
      </c>
      <c r="BJ131" s="2">
        <f t="shared" si="43"/>
        <v>1.9585879292724244</v>
      </c>
      <c r="BK131" s="2">
        <f t="shared" si="44"/>
        <v>1.9901479292724242</v>
      </c>
      <c r="BL131" s="2">
        <f t="shared" si="44"/>
        <v>2.0217079292724245</v>
      </c>
      <c r="BM131" s="2">
        <f t="shared" si="44"/>
        <v>2.0532679292724243</v>
      </c>
      <c r="BN131" s="2">
        <f t="shared" si="44"/>
        <v>2.0848279292724241</v>
      </c>
      <c r="BO131" s="2">
        <f t="shared" si="44"/>
        <v>2.1163879292724244</v>
      </c>
      <c r="BP131" s="2">
        <f t="shared" si="44"/>
        <v>2.1479479292724242</v>
      </c>
      <c r="BQ131" s="2">
        <f t="shared" si="44"/>
        <v>2.1795079292724244</v>
      </c>
      <c r="BR131" s="2">
        <f t="shared" si="44"/>
        <v>2.2110679292724242</v>
      </c>
      <c r="BS131" s="2">
        <f t="shared" si="44"/>
        <v>2.242627929272424</v>
      </c>
      <c r="BT131" s="2">
        <f t="shared" si="44"/>
        <v>2.2741879292724243</v>
      </c>
      <c r="BU131" s="2">
        <f t="shared" si="45"/>
        <v>2.3057479292724246</v>
      </c>
      <c r="BV131" s="2">
        <f t="shared" si="45"/>
        <v>2.3373079292724244</v>
      </c>
      <c r="BW131" s="2">
        <f t="shared" si="45"/>
        <v>2.3688679292724242</v>
      </c>
      <c r="BX131" s="2">
        <f t="shared" si="45"/>
        <v>2.400427929272424</v>
      </c>
      <c r="BY131" s="2">
        <f t="shared" si="45"/>
        <v>2.4319879292724242</v>
      </c>
      <c r="BZ131" s="2">
        <f t="shared" si="45"/>
        <v>2.4635479292724245</v>
      </c>
      <c r="CA131" s="2">
        <f t="shared" si="45"/>
        <v>2.4951079292724243</v>
      </c>
      <c r="CB131" s="2">
        <f t="shared" si="45"/>
        <v>2.5266679292724241</v>
      </c>
      <c r="CC131" s="2">
        <f t="shared" si="45"/>
        <v>2.5582279292724239</v>
      </c>
      <c r="CD131" s="2">
        <f t="shared" si="45"/>
        <v>2.5897879292724242</v>
      </c>
      <c r="CE131" s="2">
        <f t="shared" si="46"/>
        <v>2.6213479292724244</v>
      </c>
      <c r="CF131" s="2">
        <f t="shared" si="46"/>
        <v>2.6529079292724242</v>
      </c>
      <c r="CG131" s="2">
        <f t="shared" si="46"/>
        <v>2.6844679292724241</v>
      </c>
      <c r="CH131" s="2">
        <f t="shared" si="46"/>
        <v>2.7160279292724243</v>
      </c>
      <c r="CI131" s="2">
        <f t="shared" si="46"/>
        <v>2.7475879292724241</v>
      </c>
      <c r="CJ131" s="2">
        <f t="shared" si="46"/>
        <v>2.7791479292724244</v>
      </c>
      <c r="CK131" s="2">
        <f t="shared" si="46"/>
        <v>2.8107079292724242</v>
      </c>
      <c r="CL131" s="2">
        <f t="shared" si="46"/>
        <v>2.842267929272424</v>
      </c>
      <c r="CM131" s="2">
        <f t="shared" si="46"/>
        <v>2.8738279292724243</v>
      </c>
      <c r="CN131" s="2">
        <f t="shared" si="46"/>
        <v>2.9053879292724245</v>
      </c>
      <c r="CO131" s="2">
        <f t="shared" si="47"/>
        <v>2.9369479292724243</v>
      </c>
      <c r="CP131" s="2">
        <f t="shared" si="47"/>
        <v>2.9685079292724241</v>
      </c>
      <c r="CQ131" s="2">
        <f t="shared" si="47"/>
        <v>3.0000679292724239</v>
      </c>
      <c r="CR131" s="2">
        <f t="shared" si="47"/>
        <v>3.0316279292724242</v>
      </c>
      <c r="CS131" s="2">
        <f t="shared" si="47"/>
        <v>3.063187929272424</v>
      </c>
      <c r="CT131" s="2">
        <f t="shared" si="47"/>
        <v>3.0947479292724243</v>
      </c>
      <c r="CU131" s="2">
        <f t="shared" si="47"/>
        <v>3.1263079292724241</v>
      </c>
      <c r="CV131" s="2">
        <f t="shared" si="47"/>
        <v>3.1578679292724243</v>
      </c>
      <c r="CW131" s="2">
        <f t="shared" si="47"/>
        <v>3.1894279292724241</v>
      </c>
      <c r="CX131" s="2">
        <f t="shared" si="47"/>
        <v>3.2209879292724244</v>
      </c>
      <c r="CY131" s="2">
        <f t="shared" si="48"/>
        <v>3.2525479292724242</v>
      </c>
      <c r="CZ131" s="2">
        <f t="shared" si="48"/>
        <v>3.284107929272424</v>
      </c>
      <c r="DA131" s="2">
        <f t="shared" si="48"/>
        <v>3.3156679292724243</v>
      </c>
      <c r="DB131" s="2">
        <f t="shared" si="48"/>
        <v>3.3472279292724241</v>
      </c>
      <c r="DC131" s="2">
        <f t="shared" si="48"/>
        <v>3.3787879292724243</v>
      </c>
      <c r="DD131" s="2">
        <f t="shared" si="48"/>
        <v>3.4103479292724241</v>
      </c>
      <c r="DE131" s="2">
        <f t="shared" si="48"/>
        <v>3.4419079292724239</v>
      </c>
      <c r="DF131" s="2">
        <f t="shared" si="48"/>
        <v>3.4734679292724242</v>
      </c>
      <c r="DG131" s="2">
        <f t="shared" si="48"/>
        <v>3.505027929272424</v>
      </c>
      <c r="DH131" s="2">
        <f t="shared" si="48"/>
        <v>3.5365879292724243</v>
      </c>
      <c r="DI131" s="2">
        <f t="shared" si="49"/>
        <v>3.5681479292724241</v>
      </c>
      <c r="DJ131" s="2">
        <f t="shared" si="49"/>
        <v>3.5997079292724243</v>
      </c>
      <c r="DK131" s="2">
        <f t="shared" si="49"/>
        <v>3.6312679292724241</v>
      </c>
      <c r="DL131" s="2">
        <f t="shared" si="49"/>
        <v>3.662827929272424</v>
      </c>
      <c r="DM131" s="2">
        <f t="shared" si="49"/>
        <v>3.6943879292724242</v>
      </c>
      <c r="DN131" s="2">
        <f t="shared" si="49"/>
        <v>3.725947929272424</v>
      </c>
      <c r="DO131" s="2">
        <f t="shared" si="49"/>
        <v>3.7575079292724243</v>
      </c>
      <c r="DP131" s="2">
        <f t="shared" si="49"/>
        <v>3.7890679292724241</v>
      </c>
      <c r="DQ131" s="2">
        <f t="shared" si="49"/>
        <v>3.8206279292724243</v>
      </c>
      <c r="DR131" s="2">
        <f t="shared" si="49"/>
        <v>3.8521879292724241</v>
      </c>
      <c r="DS131" s="2">
        <f t="shared" si="50"/>
        <v>3.883747929272424</v>
      </c>
      <c r="DT131" s="2">
        <f t="shared" si="50"/>
        <v>3.9153079292724242</v>
      </c>
      <c r="DU131" s="2">
        <f t="shared" si="50"/>
        <v>3.946867929272424</v>
      </c>
      <c r="DV131" s="2">
        <f t="shared" si="50"/>
        <v>3.9784279292724243</v>
      </c>
      <c r="DW131" s="2">
        <f t="shared" si="50"/>
        <v>4.0099879292724241</v>
      </c>
      <c r="DX131" s="2">
        <f t="shared" si="50"/>
        <v>4.0415479292724239</v>
      </c>
      <c r="DY131" s="2">
        <f t="shared" si="50"/>
        <v>4.0731079292724246</v>
      </c>
      <c r="DZ131" s="2">
        <f t="shared" si="50"/>
        <v>4.1046679292724235</v>
      </c>
      <c r="EA131" s="2">
        <f t="shared" si="50"/>
        <v>4.1362279292724242</v>
      </c>
      <c r="EB131" s="2">
        <f t="shared" si="50"/>
        <v>4.167787929272424</v>
      </c>
    </row>
  </sheetData>
  <mergeCells count="24">
    <mergeCell ref="P112:Q112"/>
    <mergeCell ref="AG84:AI84"/>
    <mergeCell ref="C22:E22"/>
    <mergeCell ref="C20:E20"/>
    <mergeCell ref="C18:E18"/>
    <mergeCell ref="O87:Q87"/>
    <mergeCell ref="N109:O109"/>
    <mergeCell ref="P109:Q109"/>
    <mergeCell ref="P110:Q110"/>
    <mergeCell ref="P111:Q111"/>
    <mergeCell ref="P55:V55"/>
    <mergeCell ref="P57:V57"/>
    <mergeCell ref="O69:V69"/>
    <mergeCell ref="O70:V70"/>
    <mergeCell ref="P73:V73"/>
    <mergeCell ref="O85:Q85"/>
    <mergeCell ref="C4:E4"/>
    <mergeCell ref="C3:E3"/>
    <mergeCell ref="C16:E16"/>
    <mergeCell ref="C14:E14"/>
    <mergeCell ref="C12:E12"/>
    <mergeCell ref="C10:E10"/>
    <mergeCell ref="C8:E8"/>
    <mergeCell ref="C6:E6"/>
  </mergeCells>
  <pageMargins left="0.39370078740157483" right="0.39370078740157483" top="0.78740157480314965" bottom="0.78740157480314965" header="0.51181102362204722" footer="0.51181102362204722"/>
  <pageSetup paperSize="9" orientation="portrait" horizontalDpi="300" verticalDpi="4294967292"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RA Matrix Template</vt:lpstr>
      <vt:lpstr>Table 1 Cont Conc</vt:lpstr>
      <vt:lpstr>Table 2 Path Conc</vt:lpstr>
      <vt:lpstr>Table 3 Matrix Required</vt:lpstr>
      <vt:lpstr>Tabe 4 Biosolid Uses</vt:lpstr>
      <vt:lpstr>Table 5</vt:lpstr>
      <vt:lpstr>Table 6</vt:lpstr>
      <vt:lpstr>Table 7</vt:lpstr>
      <vt:lpstr>Application Rates</vt:lpstr>
      <vt:lpstr>Max Permitted Zn (Table 15)</vt:lpstr>
      <vt:lpstr>Max Permitted CdConc (Table 16)</vt:lpstr>
      <vt:lpstr>Cu and Zn Ambient (Table 17)</vt:lpstr>
      <vt:lpstr>'Table 2 Path Conc'!_ftn1</vt:lpstr>
      <vt:lpstr>'Table 5'!_ftn2</vt:lpstr>
      <vt:lpstr>'Table 2 Path Conc'!_ftnref1</vt:lpstr>
      <vt:lpstr>'Table 5'!_ftnref2</vt:lpstr>
      <vt:lpstr>'Table 2 Path Conc'!_Ref160459534</vt:lpstr>
      <vt:lpstr>'Table 3 Matrix Required'!_Ref160460214</vt:lpstr>
      <vt:lpstr>'Tabe 4 Biosolid Uses'!_Ref160460841</vt:lpstr>
      <vt:lpstr>'Table 7'!_Ref161672481</vt:lpstr>
      <vt:lpstr>'Table 5'!_Ref161673107</vt:lpstr>
      <vt:lpstr>'Table 6'!_Ref161673372</vt:lpstr>
      <vt:lpstr>'RA Matrix 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Biosolids Guideline Risk Assessment Matrix</dc:title>
  <dc:creator>Northern Territory Environment Protection Authority</dc:creator>
  <cp:lastModifiedBy>Claudia Louise Hunter</cp:lastModifiedBy>
  <cp:lastPrinted>2024-04-15T05:28:31Z</cp:lastPrinted>
  <dcterms:created xsi:type="dcterms:W3CDTF">2024-03-18T22:30:36Z</dcterms:created>
  <dcterms:modified xsi:type="dcterms:W3CDTF">2025-01-14T06:07:14Z</dcterms:modified>
</cp:coreProperties>
</file>